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ano.ce\Desktop\PB- 18 vias OP\Arquivos Nativos 12-02-23\"/>
    </mc:Choice>
  </mc:AlternateContent>
  <bookViews>
    <workbookView xWindow="0" yWindow="0" windowWidth="28800" windowHeight="12435"/>
  </bookViews>
  <sheets>
    <sheet name="Quantit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J21" i="1" l="1"/>
  <c r="I21" i="1"/>
  <c r="H21" i="1"/>
  <c r="G21" i="1"/>
  <c r="F21" i="1"/>
  <c r="E21" i="1"/>
  <c r="J30" i="1"/>
  <c r="I30" i="1"/>
  <c r="H30" i="1"/>
  <c r="G30" i="1"/>
  <c r="F30" i="1"/>
  <c r="E30" i="1"/>
  <c r="G22" i="1" l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E25" i="1"/>
  <c r="F25" i="1"/>
  <c r="E24" i="1"/>
  <c r="F24" i="1"/>
  <c r="E23" i="1"/>
  <c r="F23" i="1"/>
  <c r="E22" i="1"/>
  <c r="F22" i="1"/>
  <c r="H26" i="1" l="1"/>
  <c r="H20" i="1"/>
  <c r="H19" i="1"/>
  <c r="H18" i="1"/>
  <c r="H17" i="1"/>
  <c r="H16" i="1"/>
  <c r="H15" i="1"/>
  <c r="H14" i="1"/>
  <c r="H13" i="1"/>
  <c r="H12" i="1"/>
  <c r="H11" i="1"/>
  <c r="H10" i="1"/>
  <c r="H9" i="1"/>
  <c r="G26" i="1"/>
  <c r="G20" i="1"/>
  <c r="G19" i="1"/>
  <c r="G18" i="1"/>
  <c r="G17" i="1"/>
  <c r="G16" i="1"/>
  <c r="G15" i="1"/>
  <c r="G14" i="1"/>
  <c r="G13" i="1"/>
  <c r="G12" i="1"/>
  <c r="G11" i="1"/>
  <c r="G10" i="1"/>
  <c r="G9" i="1"/>
  <c r="L27" i="1"/>
  <c r="K27" i="1"/>
  <c r="J26" i="1" l="1"/>
  <c r="J20" i="1"/>
  <c r="J19" i="1"/>
  <c r="J18" i="1"/>
  <c r="J17" i="1"/>
  <c r="J16" i="1"/>
  <c r="J15" i="1"/>
  <c r="J14" i="1"/>
  <c r="J13" i="1"/>
  <c r="J12" i="1"/>
  <c r="J11" i="1"/>
  <c r="J10" i="1"/>
  <c r="J9" i="1"/>
  <c r="I9" i="1"/>
  <c r="I10" i="1"/>
  <c r="I11" i="1"/>
  <c r="I12" i="1"/>
  <c r="I13" i="1"/>
  <c r="I14" i="1"/>
  <c r="I15" i="1"/>
  <c r="I16" i="1"/>
  <c r="I17" i="1"/>
  <c r="I18" i="1"/>
  <c r="I19" i="1"/>
  <c r="I20" i="1"/>
  <c r="I26" i="1"/>
  <c r="F26" i="1"/>
  <c r="F20" i="1"/>
  <c r="F19" i="1"/>
  <c r="F18" i="1"/>
  <c r="F17" i="1"/>
  <c r="F16" i="1"/>
  <c r="F15" i="1"/>
  <c r="F14" i="1"/>
  <c r="F13" i="1"/>
  <c r="F12" i="1"/>
  <c r="F11" i="1"/>
  <c r="F10" i="1"/>
  <c r="F9" i="1"/>
  <c r="F27" i="1" l="1"/>
  <c r="J27" i="1"/>
  <c r="E16" i="1"/>
  <c r="E26" i="1" l="1"/>
  <c r="C27" i="1"/>
  <c r="E11" i="1"/>
  <c r="E20" i="1" l="1"/>
  <c r="E19" i="1"/>
  <c r="E18" i="1"/>
  <c r="E17" i="1"/>
  <c r="E15" i="1"/>
  <c r="E14" i="1"/>
  <c r="E13" i="1"/>
  <c r="E12" i="1"/>
  <c r="E10" i="1"/>
  <c r="E9" i="1"/>
  <c r="E27" i="1" l="1"/>
  <c r="G27" i="1"/>
  <c r="I27" i="1"/>
</calcChain>
</file>

<file path=xl/sharedStrings.xml><?xml version="1.0" encoding="utf-8"?>
<sst xmlns="http://schemas.openxmlformats.org/spreadsheetml/2006/main" count="37" uniqueCount="37">
  <si>
    <t>PREFEITURA MUNICIPAL DE PORTO ALEGRE</t>
  </si>
  <si>
    <t>SECRETARIA MUNICIPAL DE OBRAS E INFRAESTRUTURA</t>
  </si>
  <si>
    <r>
      <rPr>
        <b/>
        <sz val="11"/>
        <color indexed="8"/>
        <rFont val="Calibri"/>
        <family val="2"/>
      </rPr>
      <t xml:space="preserve">Obra: </t>
    </r>
    <r>
      <rPr>
        <sz val="11"/>
        <color theme="1"/>
        <rFont val="Calibri"/>
        <family val="2"/>
        <scheme val="minor"/>
      </rPr>
      <t>ELABORAÇÃO DO PROJETO EXECUTIVO DE RUAS DE PORTO ALEGRE</t>
    </r>
  </si>
  <si>
    <r>
      <rPr>
        <b/>
        <sz val="11"/>
        <color indexed="8"/>
        <rFont val="Calibri"/>
        <family val="2"/>
      </rPr>
      <t xml:space="preserve">Endereço: </t>
    </r>
    <r>
      <rPr>
        <sz val="11"/>
        <color theme="1"/>
        <rFont val="Calibri"/>
        <family val="2"/>
        <scheme val="minor"/>
      </rPr>
      <t>DIVERSOS - PORTO ALEGRE - RS</t>
    </r>
  </si>
  <si>
    <t>QUANTITATIVO</t>
  </si>
  <si>
    <t>Item</t>
  </si>
  <si>
    <t>Via</t>
  </si>
  <si>
    <t>Extensão Adotada
(m)</t>
  </si>
  <si>
    <t>Largura
(m)</t>
  </si>
  <si>
    <t>Área de Projeto (m²)</t>
  </si>
  <si>
    <t>Levantamento Topográfico (m²)</t>
  </si>
  <si>
    <t>Desloc. Entre furos (und)</t>
  </si>
  <si>
    <t>Ensaios (conj)</t>
  </si>
  <si>
    <t>Muro de Contenção
(m)</t>
  </si>
  <si>
    <t>Rede Pluvial
(m)</t>
  </si>
  <si>
    <t>Totais</t>
  </si>
  <si>
    <t>Sondagens para vias 
0-1,5 m (m)</t>
  </si>
  <si>
    <t>Sondagens para pluvial
1,5-5 m (m)</t>
  </si>
  <si>
    <t>Estrada Luiz Corrêa da Silva</t>
  </si>
  <si>
    <t>Beco do Arthur</t>
  </si>
  <si>
    <t>Rua Jasmim</t>
  </si>
  <si>
    <t>Rua São Guilherme</t>
  </si>
  <si>
    <t>Estrada Barro Vermelho</t>
  </si>
  <si>
    <t>Rua Canudos</t>
  </si>
  <si>
    <t>Rua Ênio de Souza</t>
  </si>
  <si>
    <t>Rua Odo Cazzulo</t>
  </si>
  <si>
    <t>Rua Monte Claro</t>
  </si>
  <si>
    <t>Beco do Paladino</t>
  </si>
  <si>
    <t>Travessa Oswaldo de Deus e Silva</t>
  </si>
  <si>
    <t>Rua Chrispim Antônio Amado</t>
  </si>
  <si>
    <t>Estrada Jorge Pereira Nunes</t>
  </si>
  <si>
    <t xml:space="preserve">Rua Antônio Barata  </t>
  </si>
  <si>
    <t xml:space="preserve">Rua Raul Bopp </t>
  </si>
  <si>
    <t xml:space="preserve">Rua Manoel Antônio da Silva </t>
  </si>
  <si>
    <t xml:space="preserve">Rua Alypio José Nogueira </t>
  </si>
  <si>
    <t>Acesso Guto Pereira</t>
  </si>
  <si>
    <t>Beco do Davi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</si>
</sst>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name val="Arial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Border="1"/>
    <xf numFmtId="0" fontId="4" fillId="3" borderId="0" xfId="0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0" fontId="5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/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0" fillId="0" borderId="0" xfId="0" applyFill="1" applyBorder="1" applyAlignment="1"/>
    <xf numFmtId="9" fontId="1" fillId="0" borderId="0" xfId="1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9" fontId="8" fillId="2" borderId="7" xfId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9" xfId="0" applyBorder="1"/>
    <xf numFmtId="4" fontId="0" fillId="0" borderId="9" xfId="0" applyNumberFormat="1" applyBorder="1"/>
    <xf numFmtId="4" fontId="0" fillId="0" borderId="0" xfId="0" applyNumberFormat="1"/>
    <xf numFmtId="0" fontId="0" fillId="4" borderId="9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" fontId="0" fillId="4" borderId="9" xfId="0" applyNumberFormat="1" applyFill="1" applyBorder="1"/>
    <xf numFmtId="0" fontId="0" fillId="0" borderId="9" xfId="0" applyFill="1" applyBorder="1"/>
    <xf numFmtId="0" fontId="0" fillId="0" borderId="10" xfId="0" applyFill="1" applyBorder="1"/>
    <xf numFmtId="3" fontId="0" fillId="4" borderId="9" xfId="0" applyNumberFormat="1" applyFill="1" applyBorder="1"/>
    <xf numFmtId="2" fontId="0" fillId="0" borderId="9" xfId="0" applyNumberFormat="1" applyBorder="1" applyAlignment="1">
      <alignment horizontal="right"/>
    </xf>
    <xf numFmtId="3" fontId="0" fillId="0" borderId="9" xfId="0" applyNumberFormat="1" applyFill="1" applyBorder="1"/>
    <xf numFmtId="0" fontId="9" fillId="0" borderId="9" xfId="0" applyFont="1" applyFill="1" applyBorder="1"/>
    <xf numFmtId="4" fontId="9" fillId="0" borderId="9" xfId="0" applyNumberFormat="1" applyFont="1" applyBorder="1"/>
    <xf numFmtId="2" fontId="9" fillId="0" borderId="9" xfId="0" applyNumberFormat="1" applyFont="1" applyBorder="1" applyAlignment="1">
      <alignment horizontal="right"/>
    </xf>
    <xf numFmtId="3" fontId="9" fillId="0" borderId="9" xfId="0" applyNumberFormat="1" applyFont="1" applyFill="1" applyBorder="1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9" xfId="0" applyFont="1" applyBorder="1" applyAlignment="1">
      <alignment horizontal="center"/>
    </xf>
    <xf numFmtId="4" fontId="0" fillId="0" borderId="9" xfId="0" applyNumberFormat="1" applyFill="1" applyBorder="1"/>
    <xf numFmtId="0" fontId="0" fillId="0" borderId="0" xfId="0" applyFill="1"/>
    <xf numFmtId="4" fontId="9" fillId="0" borderId="9" xfId="0" applyNumberFormat="1" applyFont="1" applyFill="1" applyBorder="1"/>
    <xf numFmtId="4" fontId="0" fillId="4" borderId="11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zoomScaleNormal="100" workbookViewId="0">
      <selection activeCell="E34" sqref="E34"/>
    </sheetView>
  </sheetViews>
  <sheetFormatPr defaultRowHeight="15" x14ac:dyDescent="0.25"/>
  <cols>
    <col min="1" max="1" width="6.7109375" customWidth="1"/>
    <col min="2" max="2" width="37.5703125" bestFit="1" customWidth="1"/>
    <col min="3" max="5" width="10.7109375" customWidth="1"/>
    <col min="6" max="6" width="14.85546875" customWidth="1"/>
    <col min="7" max="8" width="13.28515625" customWidth="1"/>
    <col min="9" max="9" width="12.28515625" customWidth="1"/>
    <col min="11" max="12" width="12.140625" customWidth="1"/>
    <col min="14" max="14" width="15.5703125" customWidth="1"/>
  </cols>
  <sheetData>
    <row r="1" spans="1:13" ht="21" thickBot="1" x14ac:dyDescent="0.3">
      <c r="A1" s="1"/>
      <c r="B1" s="2" t="s">
        <v>0</v>
      </c>
      <c r="C1" s="3"/>
      <c r="D1" s="3"/>
      <c r="E1" s="4"/>
      <c r="F1" s="3"/>
      <c r="G1" s="1"/>
      <c r="H1" s="1"/>
      <c r="I1" s="5"/>
      <c r="J1" s="5"/>
      <c r="K1" s="6"/>
    </row>
    <row r="2" spans="1:13" ht="18.75" x14ac:dyDescent="0.25">
      <c r="A2" s="7"/>
      <c r="B2" s="8" t="s">
        <v>1</v>
      </c>
      <c r="C2" s="9"/>
      <c r="D2" s="9"/>
      <c r="E2" s="10"/>
      <c r="F2" s="9"/>
      <c r="G2" s="10"/>
      <c r="H2" s="10"/>
      <c r="I2" s="10"/>
      <c r="J2" s="10"/>
      <c r="K2" s="10"/>
      <c r="L2" s="11"/>
    </row>
    <row r="3" spans="1:13" x14ac:dyDescent="0.25">
      <c r="A3" s="12"/>
      <c r="B3" s="13" t="s">
        <v>2</v>
      </c>
      <c r="C3" s="3"/>
      <c r="D3" s="3"/>
      <c r="E3" s="14"/>
      <c r="F3" s="15"/>
      <c r="G3" s="15"/>
      <c r="H3" s="15"/>
      <c r="I3" s="15"/>
      <c r="J3" s="15"/>
      <c r="K3" s="15"/>
      <c r="L3" s="16"/>
    </row>
    <row r="4" spans="1:13" x14ac:dyDescent="0.25">
      <c r="A4" s="12"/>
      <c r="B4" s="13" t="s">
        <v>3</v>
      </c>
      <c r="C4" s="3"/>
      <c r="D4" s="3"/>
      <c r="E4" s="14"/>
      <c r="F4" s="3"/>
      <c r="G4" s="17"/>
      <c r="H4" s="17"/>
      <c r="I4" s="17"/>
      <c r="J4" s="17"/>
      <c r="K4" s="17"/>
      <c r="L4" s="16"/>
    </row>
    <row r="5" spans="1:13" x14ac:dyDescent="0.25">
      <c r="A5" s="18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1:13" ht="18" x14ac:dyDescent="0.25">
      <c r="A6" s="19"/>
      <c r="B6" s="20"/>
      <c r="C6" s="3"/>
      <c r="D6" s="3"/>
      <c r="E6" s="20" t="s">
        <v>4</v>
      </c>
      <c r="F6" s="3"/>
      <c r="G6" s="20"/>
      <c r="H6" s="20"/>
      <c r="I6" s="20"/>
      <c r="J6" s="20"/>
      <c r="K6" s="20"/>
      <c r="L6" s="21"/>
    </row>
    <row r="7" spans="1:13" ht="18.75" thickBot="1" x14ac:dyDescent="0.3">
      <c r="A7" s="22"/>
      <c r="B7" s="23"/>
      <c r="C7" s="23"/>
      <c r="D7" s="23"/>
      <c r="E7" s="23"/>
      <c r="F7" s="24"/>
      <c r="G7" s="23"/>
      <c r="H7" s="23"/>
      <c r="I7" s="23"/>
      <c r="J7" s="23"/>
      <c r="K7" s="23"/>
      <c r="L7" s="25"/>
    </row>
    <row r="8" spans="1:13" ht="45" x14ac:dyDescent="0.25">
      <c r="A8" s="26" t="s">
        <v>5</v>
      </c>
      <c r="B8" s="26" t="s">
        <v>6</v>
      </c>
      <c r="C8" s="27" t="s">
        <v>7</v>
      </c>
      <c r="D8" s="27" t="s">
        <v>8</v>
      </c>
      <c r="E8" s="27" t="s">
        <v>9</v>
      </c>
      <c r="F8" s="27" t="s">
        <v>10</v>
      </c>
      <c r="G8" s="27" t="s">
        <v>16</v>
      </c>
      <c r="H8" s="27" t="s">
        <v>17</v>
      </c>
      <c r="I8" s="27" t="s">
        <v>11</v>
      </c>
      <c r="J8" s="27" t="s">
        <v>12</v>
      </c>
      <c r="K8" s="27" t="s">
        <v>13</v>
      </c>
      <c r="L8" s="27" t="s">
        <v>14</v>
      </c>
    </row>
    <row r="9" spans="1:13" x14ac:dyDescent="0.25">
      <c r="A9" s="28">
        <v>1</v>
      </c>
      <c r="B9" s="35" t="s">
        <v>18</v>
      </c>
      <c r="C9" s="30">
        <v>800</v>
      </c>
      <c r="D9" s="48">
        <v>9</v>
      </c>
      <c r="E9" s="30">
        <f t="shared" ref="E9:E26" si="0">C9*D9</f>
        <v>7200</v>
      </c>
      <c r="F9" s="38">
        <f>C9*(D9+8)</f>
        <v>13600</v>
      </c>
      <c r="G9" s="30">
        <f>ROUNDUP((C9/50)*1.5,0)</f>
        <v>24</v>
      </c>
      <c r="H9" s="30">
        <f>ROUNDUP((C9/150)*3.5,0)</f>
        <v>19</v>
      </c>
      <c r="I9" s="39">
        <f t="shared" ref="I9:I21" si="1">IF(ROUNDUP(C9/50,0)&gt;3,ROUNDUP(C9/50,0),3)-1</f>
        <v>15</v>
      </c>
      <c r="J9" s="39">
        <f>(IF(ROUNDUP(C9/100,0)&gt;3,ROUNDUP(C9/100,0),3)-1)*2</f>
        <v>14</v>
      </c>
      <c r="K9" s="30"/>
      <c r="L9" s="30"/>
      <c r="M9" s="31">
        <v>800</v>
      </c>
    </row>
    <row r="10" spans="1:13" x14ac:dyDescent="0.25">
      <c r="A10" s="28">
        <v>2</v>
      </c>
      <c r="B10" s="35" t="s">
        <v>19</v>
      </c>
      <c r="C10" s="30">
        <v>700</v>
      </c>
      <c r="D10" s="48">
        <v>8.5</v>
      </c>
      <c r="E10" s="30">
        <f t="shared" si="0"/>
        <v>5950</v>
      </c>
      <c r="F10" s="38">
        <f t="shared" ref="F10:F26" si="2">C10*(D10+8)</f>
        <v>11550</v>
      </c>
      <c r="G10" s="30">
        <f t="shared" ref="G10:G26" si="3">ROUNDUP((C10/50)*1.5,0)</f>
        <v>21</v>
      </c>
      <c r="H10" s="30">
        <f t="shared" ref="H10:H26" si="4">ROUNDUP((C10/150)*3.5,0)</f>
        <v>17</v>
      </c>
      <c r="I10" s="39">
        <f t="shared" si="1"/>
        <v>13</v>
      </c>
      <c r="J10" s="39">
        <f t="shared" ref="J10:J26" si="5">(IF(ROUNDUP(C10/100,0)&gt;3,ROUNDUP(C10/100,0),3)-1)*2</f>
        <v>12</v>
      </c>
      <c r="K10" s="30"/>
      <c r="L10" s="30"/>
      <c r="M10" s="31">
        <v>700</v>
      </c>
    </row>
    <row r="11" spans="1:13" x14ac:dyDescent="0.25">
      <c r="A11" s="28">
        <v>3</v>
      </c>
      <c r="B11" s="35" t="s">
        <v>20</v>
      </c>
      <c r="C11" s="30">
        <v>350</v>
      </c>
      <c r="D11" s="48">
        <v>12</v>
      </c>
      <c r="E11" s="30">
        <f t="shared" si="0"/>
        <v>4200</v>
      </c>
      <c r="F11" s="38">
        <f t="shared" si="2"/>
        <v>7000</v>
      </c>
      <c r="G11" s="30">
        <f t="shared" si="3"/>
        <v>11</v>
      </c>
      <c r="H11" s="30">
        <f t="shared" si="4"/>
        <v>9</v>
      </c>
      <c r="I11" s="39">
        <f t="shared" si="1"/>
        <v>6</v>
      </c>
      <c r="J11" s="39">
        <f t="shared" si="5"/>
        <v>6</v>
      </c>
      <c r="K11" s="30">
        <v>10</v>
      </c>
      <c r="L11" s="30"/>
      <c r="M11" s="31">
        <v>350</v>
      </c>
    </row>
    <row r="12" spans="1:13" x14ac:dyDescent="0.25">
      <c r="A12" s="28">
        <v>4</v>
      </c>
      <c r="B12" s="35" t="s">
        <v>21</v>
      </c>
      <c r="C12" s="30">
        <v>100</v>
      </c>
      <c r="D12" s="48">
        <v>14.5</v>
      </c>
      <c r="E12" s="30">
        <f t="shared" si="0"/>
        <v>1450</v>
      </c>
      <c r="F12" s="38">
        <f t="shared" si="2"/>
        <v>2250</v>
      </c>
      <c r="G12" s="30">
        <f t="shared" si="3"/>
        <v>3</v>
      </c>
      <c r="H12" s="30">
        <f t="shared" si="4"/>
        <v>3</v>
      </c>
      <c r="I12" s="39">
        <f t="shared" si="1"/>
        <v>2</v>
      </c>
      <c r="J12" s="39">
        <f t="shared" si="5"/>
        <v>4</v>
      </c>
      <c r="K12" s="30">
        <v>50</v>
      </c>
      <c r="L12" s="30"/>
      <c r="M12" s="31">
        <v>100</v>
      </c>
    </row>
    <row r="13" spans="1:13" x14ac:dyDescent="0.25">
      <c r="A13" s="28">
        <v>5</v>
      </c>
      <c r="B13" s="35" t="s">
        <v>22</v>
      </c>
      <c r="C13" s="30">
        <v>200</v>
      </c>
      <c r="D13" s="48">
        <v>9</v>
      </c>
      <c r="E13" s="30">
        <f t="shared" si="0"/>
        <v>1800</v>
      </c>
      <c r="F13" s="38">
        <f t="shared" si="2"/>
        <v>3400</v>
      </c>
      <c r="G13" s="30">
        <f t="shared" si="3"/>
        <v>6</v>
      </c>
      <c r="H13" s="30">
        <f t="shared" si="4"/>
        <v>5</v>
      </c>
      <c r="I13" s="39">
        <f t="shared" si="1"/>
        <v>3</v>
      </c>
      <c r="J13" s="39">
        <f t="shared" si="5"/>
        <v>4</v>
      </c>
      <c r="K13" s="30"/>
      <c r="L13" s="30"/>
      <c r="M13" s="31">
        <v>200</v>
      </c>
    </row>
    <row r="14" spans="1:13" x14ac:dyDescent="0.25">
      <c r="A14" s="28">
        <v>6</v>
      </c>
      <c r="B14" s="35" t="s">
        <v>23</v>
      </c>
      <c r="C14" s="30">
        <v>500</v>
      </c>
      <c r="D14" s="48">
        <v>10</v>
      </c>
      <c r="E14" s="30">
        <f t="shared" si="0"/>
        <v>5000</v>
      </c>
      <c r="F14" s="38">
        <f t="shared" si="2"/>
        <v>9000</v>
      </c>
      <c r="G14" s="30">
        <f t="shared" si="3"/>
        <v>15</v>
      </c>
      <c r="H14" s="30">
        <f t="shared" si="4"/>
        <v>12</v>
      </c>
      <c r="I14" s="39">
        <f t="shared" si="1"/>
        <v>9</v>
      </c>
      <c r="J14" s="39">
        <f t="shared" si="5"/>
        <v>8</v>
      </c>
      <c r="K14" s="30">
        <v>100</v>
      </c>
      <c r="L14" s="30"/>
      <c r="M14" s="31">
        <v>500</v>
      </c>
    </row>
    <row r="15" spans="1:13" x14ac:dyDescent="0.25">
      <c r="A15" s="28">
        <v>7</v>
      </c>
      <c r="B15" s="35" t="s">
        <v>24</v>
      </c>
      <c r="C15" s="30">
        <v>300</v>
      </c>
      <c r="D15" s="48">
        <v>9</v>
      </c>
      <c r="E15" s="30">
        <f t="shared" si="0"/>
        <v>2700</v>
      </c>
      <c r="F15" s="38">
        <f t="shared" si="2"/>
        <v>5100</v>
      </c>
      <c r="G15" s="30">
        <f t="shared" si="3"/>
        <v>9</v>
      </c>
      <c r="H15" s="30">
        <f t="shared" si="4"/>
        <v>7</v>
      </c>
      <c r="I15" s="39">
        <f t="shared" si="1"/>
        <v>5</v>
      </c>
      <c r="J15" s="39">
        <f t="shared" si="5"/>
        <v>4</v>
      </c>
      <c r="K15" s="30"/>
      <c r="L15" s="30">
        <v>150</v>
      </c>
      <c r="M15" s="31">
        <v>300</v>
      </c>
    </row>
    <row r="16" spans="1:13" x14ac:dyDescent="0.25">
      <c r="A16" s="28">
        <v>8</v>
      </c>
      <c r="B16" s="29" t="s">
        <v>25</v>
      </c>
      <c r="C16" s="30">
        <v>250</v>
      </c>
      <c r="D16" s="48">
        <v>14</v>
      </c>
      <c r="E16" s="30">
        <f t="shared" ref="E16" si="6">C16*D16</f>
        <v>3500</v>
      </c>
      <c r="F16" s="38">
        <f t="shared" si="2"/>
        <v>5500</v>
      </c>
      <c r="G16" s="30">
        <f t="shared" si="3"/>
        <v>8</v>
      </c>
      <c r="H16" s="30">
        <f t="shared" si="4"/>
        <v>6</v>
      </c>
      <c r="I16" s="39">
        <f t="shared" ref="I16" si="7">IF(ROUNDUP(C16/50,0)&gt;3,ROUNDUP(C16/50,0),3)-1</f>
        <v>4</v>
      </c>
      <c r="J16" s="39">
        <f t="shared" si="5"/>
        <v>4</v>
      </c>
      <c r="K16" s="30">
        <v>500</v>
      </c>
      <c r="L16" s="30"/>
      <c r="M16" s="31">
        <v>250</v>
      </c>
    </row>
    <row r="17" spans="1:14" x14ac:dyDescent="0.25">
      <c r="A17" s="28">
        <v>9</v>
      </c>
      <c r="B17" s="35" t="s">
        <v>26</v>
      </c>
      <c r="C17" s="30">
        <v>400</v>
      </c>
      <c r="D17" s="48">
        <v>7</v>
      </c>
      <c r="E17" s="30">
        <f t="shared" si="0"/>
        <v>2800</v>
      </c>
      <c r="F17" s="38">
        <f t="shared" si="2"/>
        <v>6000</v>
      </c>
      <c r="G17" s="30">
        <f t="shared" si="3"/>
        <v>12</v>
      </c>
      <c r="H17" s="30">
        <f t="shared" si="4"/>
        <v>10</v>
      </c>
      <c r="I17" s="39">
        <f t="shared" si="1"/>
        <v>7</v>
      </c>
      <c r="J17" s="39">
        <f t="shared" si="5"/>
        <v>6</v>
      </c>
      <c r="K17" s="30"/>
      <c r="L17" s="30"/>
      <c r="M17" s="31">
        <v>400</v>
      </c>
    </row>
    <row r="18" spans="1:14" x14ac:dyDescent="0.25">
      <c r="A18" s="28">
        <v>10</v>
      </c>
      <c r="B18" s="35" t="s">
        <v>27</v>
      </c>
      <c r="C18" s="30">
        <v>400</v>
      </c>
      <c r="D18" s="48">
        <v>9</v>
      </c>
      <c r="E18" s="30">
        <f t="shared" si="0"/>
        <v>3600</v>
      </c>
      <c r="F18" s="38">
        <f t="shared" si="2"/>
        <v>6800</v>
      </c>
      <c r="G18" s="30">
        <f t="shared" si="3"/>
        <v>12</v>
      </c>
      <c r="H18" s="30">
        <f t="shared" si="4"/>
        <v>10</v>
      </c>
      <c r="I18" s="39">
        <f t="shared" si="1"/>
        <v>7</v>
      </c>
      <c r="J18" s="39">
        <f t="shared" si="5"/>
        <v>6</v>
      </c>
      <c r="K18" s="30"/>
      <c r="L18" s="30"/>
      <c r="M18" s="31">
        <v>400</v>
      </c>
    </row>
    <row r="19" spans="1:14" x14ac:dyDescent="0.25">
      <c r="A19" s="28">
        <v>11</v>
      </c>
      <c r="B19" s="35" t="s">
        <v>28</v>
      </c>
      <c r="C19" s="30">
        <v>200</v>
      </c>
      <c r="D19" s="48">
        <v>10</v>
      </c>
      <c r="E19" s="30">
        <f t="shared" si="0"/>
        <v>2000</v>
      </c>
      <c r="F19" s="38">
        <f t="shared" si="2"/>
        <v>3600</v>
      </c>
      <c r="G19" s="30">
        <f t="shared" si="3"/>
        <v>6</v>
      </c>
      <c r="H19" s="30">
        <f t="shared" si="4"/>
        <v>5</v>
      </c>
      <c r="I19" s="39">
        <f t="shared" si="1"/>
        <v>3</v>
      </c>
      <c r="J19" s="39">
        <f t="shared" si="5"/>
        <v>4</v>
      </c>
      <c r="K19" s="30"/>
      <c r="L19" s="30"/>
      <c r="M19" s="31">
        <v>200</v>
      </c>
    </row>
    <row r="20" spans="1:14" x14ac:dyDescent="0.25">
      <c r="A20" s="28">
        <v>12</v>
      </c>
      <c r="B20" s="35" t="s">
        <v>29</v>
      </c>
      <c r="C20" s="30">
        <v>500</v>
      </c>
      <c r="D20" s="48">
        <v>9</v>
      </c>
      <c r="E20" s="30">
        <f t="shared" si="0"/>
        <v>4500</v>
      </c>
      <c r="F20" s="38">
        <f t="shared" si="2"/>
        <v>8500</v>
      </c>
      <c r="G20" s="30">
        <f t="shared" si="3"/>
        <v>15</v>
      </c>
      <c r="H20" s="30">
        <f t="shared" si="4"/>
        <v>12</v>
      </c>
      <c r="I20" s="39">
        <f t="shared" si="1"/>
        <v>9</v>
      </c>
      <c r="J20" s="39">
        <f t="shared" si="5"/>
        <v>8</v>
      </c>
      <c r="K20" s="30"/>
      <c r="L20" s="30"/>
      <c r="M20" s="31">
        <v>500</v>
      </c>
    </row>
    <row r="21" spans="1:14" x14ac:dyDescent="0.25">
      <c r="A21" s="47">
        <v>13</v>
      </c>
      <c r="B21" s="36" t="s">
        <v>36</v>
      </c>
      <c r="C21" s="30">
        <v>800</v>
      </c>
      <c r="D21" s="48">
        <v>14</v>
      </c>
      <c r="E21" s="30">
        <f t="shared" si="0"/>
        <v>11200</v>
      </c>
      <c r="F21" s="38">
        <f t="shared" si="2"/>
        <v>17600</v>
      </c>
      <c r="G21" s="30">
        <f t="shared" si="3"/>
        <v>24</v>
      </c>
      <c r="H21" s="30">
        <f t="shared" si="4"/>
        <v>19</v>
      </c>
      <c r="I21" s="39">
        <f t="shared" si="1"/>
        <v>15</v>
      </c>
      <c r="J21" s="39">
        <f t="shared" si="5"/>
        <v>14</v>
      </c>
      <c r="K21" s="30"/>
      <c r="L21" s="30"/>
      <c r="M21" s="46">
        <v>800</v>
      </c>
      <c r="N21" s="45"/>
    </row>
    <row r="22" spans="1:14" x14ac:dyDescent="0.25">
      <c r="A22" s="28">
        <v>14</v>
      </c>
      <c r="B22" s="36" t="s">
        <v>31</v>
      </c>
      <c r="C22" s="30">
        <v>500</v>
      </c>
      <c r="D22" s="48">
        <v>14</v>
      </c>
      <c r="E22" s="30">
        <f t="shared" si="0"/>
        <v>7000</v>
      </c>
      <c r="F22" s="38">
        <f t="shared" si="2"/>
        <v>11000</v>
      </c>
      <c r="G22" s="30">
        <f t="shared" ref="G22:G25" si="8">ROUNDUP((C22/50)*1.5,0)</f>
        <v>15</v>
      </c>
      <c r="H22" s="30">
        <f t="shared" ref="H22:H25" si="9">ROUNDUP((C22/150)*3.5,0)</f>
        <v>12</v>
      </c>
      <c r="I22" s="39">
        <f t="shared" ref="I22:I25" si="10">IF(ROUNDUP(C22/50,0)&gt;3,ROUNDUP(C22/50,0),3)-1</f>
        <v>9</v>
      </c>
      <c r="J22" s="39">
        <f t="shared" ref="J22:J25" si="11">(IF(ROUNDUP(C22/100,0)&gt;3,ROUNDUP(C22/100,0),3)-1)*2</f>
        <v>8</v>
      </c>
      <c r="K22" s="30"/>
      <c r="L22" s="30"/>
      <c r="M22" s="31">
        <v>500</v>
      </c>
    </row>
    <row r="23" spans="1:14" x14ac:dyDescent="0.25">
      <c r="A23" s="28">
        <v>15</v>
      </c>
      <c r="B23" s="36" t="s">
        <v>32</v>
      </c>
      <c r="C23" s="30">
        <v>200</v>
      </c>
      <c r="D23" s="48">
        <v>12</v>
      </c>
      <c r="E23" s="30">
        <f t="shared" si="0"/>
        <v>2400</v>
      </c>
      <c r="F23" s="38">
        <f t="shared" si="2"/>
        <v>4000</v>
      </c>
      <c r="G23" s="30">
        <f t="shared" si="8"/>
        <v>6</v>
      </c>
      <c r="H23" s="30">
        <f t="shared" si="9"/>
        <v>5</v>
      </c>
      <c r="I23" s="39">
        <f t="shared" si="10"/>
        <v>3</v>
      </c>
      <c r="J23" s="39">
        <f t="shared" si="11"/>
        <v>4</v>
      </c>
      <c r="K23" s="30"/>
      <c r="L23" s="30"/>
      <c r="M23" s="31">
        <v>200</v>
      </c>
    </row>
    <row r="24" spans="1:14" x14ac:dyDescent="0.25">
      <c r="A24" s="28">
        <v>16</v>
      </c>
      <c r="B24" s="36" t="s">
        <v>33</v>
      </c>
      <c r="C24" s="30">
        <v>200</v>
      </c>
      <c r="D24" s="48">
        <v>12</v>
      </c>
      <c r="E24" s="30">
        <f t="shared" si="0"/>
        <v>2400</v>
      </c>
      <c r="F24" s="38">
        <f t="shared" si="2"/>
        <v>4000</v>
      </c>
      <c r="G24" s="30">
        <f t="shared" si="8"/>
        <v>6</v>
      </c>
      <c r="H24" s="30">
        <f t="shared" si="9"/>
        <v>5</v>
      </c>
      <c r="I24" s="39">
        <f t="shared" si="10"/>
        <v>3</v>
      </c>
      <c r="J24" s="39">
        <f t="shared" si="11"/>
        <v>4</v>
      </c>
      <c r="K24" s="30"/>
      <c r="L24" s="30"/>
      <c r="M24" s="31">
        <v>200</v>
      </c>
    </row>
    <row r="25" spans="1:14" x14ac:dyDescent="0.25">
      <c r="A25" s="28">
        <v>17</v>
      </c>
      <c r="B25" s="36" t="s">
        <v>34</v>
      </c>
      <c r="C25" s="30">
        <v>250</v>
      </c>
      <c r="D25" s="48">
        <v>10</v>
      </c>
      <c r="E25" s="30">
        <f t="shared" si="0"/>
        <v>2500</v>
      </c>
      <c r="F25" s="38">
        <f t="shared" si="2"/>
        <v>4500</v>
      </c>
      <c r="G25" s="30">
        <f t="shared" si="8"/>
        <v>8</v>
      </c>
      <c r="H25" s="30">
        <f t="shared" si="9"/>
        <v>6</v>
      </c>
      <c r="I25" s="39">
        <f t="shared" si="10"/>
        <v>4</v>
      </c>
      <c r="J25" s="39">
        <f t="shared" si="11"/>
        <v>4</v>
      </c>
      <c r="K25" s="30"/>
      <c r="L25" s="30"/>
      <c r="M25" s="31">
        <v>250</v>
      </c>
    </row>
    <row r="26" spans="1:14" x14ac:dyDescent="0.25">
      <c r="A26" s="28">
        <v>18</v>
      </c>
      <c r="B26" s="36" t="s">
        <v>35</v>
      </c>
      <c r="C26" s="30">
        <v>550</v>
      </c>
      <c r="D26" s="48">
        <v>14</v>
      </c>
      <c r="E26" s="30">
        <f t="shared" si="0"/>
        <v>7700</v>
      </c>
      <c r="F26" s="38">
        <f t="shared" si="2"/>
        <v>12100</v>
      </c>
      <c r="G26" s="30">
        <f t="shared" si="3"/>
        <v>17</v>
      </c>
      <c r="H26" s="30">
        <f t="shared" si="4"/>
        <v>13</v>
      </c>
      <c r="I26" s="39">
        <f t="shared" ref="I26" si="12">IF(ROUNDUP(C26/50,0)&gt;3,ROUNDUP(C26/50,0),3)-1</f>
        <v>10</v>
      </c>
      <c r="J26" s="39">
        <f t="shared" si="5"/>
        <v>10</v>
      </c>
      <c r="K26" s="30"/>
      <c r="L26" s="30"/>
      <c r="M26" s="31">
        <v>550</v>
      </c>
    </row>
    <row r="27" spans="1:14" x14ac:dyDescent="0.25">
      <c r="A27" s="32"/>
      <c r="B27" s="33" t="s">
        <v>15</v>
      </c>
      <c r="C27" s="34">
        <f>SUM(C9:C26)</f>
        <v>7200</v>
      </c>
      <c r="D27" s="34"/>
      <c r="E27" s="34">
        <f>SUM(E9:E26)</f>
        <v>77900</v>
      </c>
      <c r="F27" s="34">
        <f>SUM(F9:F26)</f>
        <v>135500</v>
      </c>
      <c r="G27" s="51">
        <f>SUM(G9:G26)+SUM(H9:H26)</f>
        <v>393</v>
      </c>
      <c r="H27" s="52"/>
      <c r="I27" s="37">
        <f>SUM(I9:I26)</f>
        <v>127</v>
      </c>
      <c r="J27" s="37">
        <f>SUM(J9:J26)</f>
        <v>124</v>
      </c>
      <c r="K27" s="34">
        <f>SUM(K9:K26)</f>
        <v>660</v>
      </c>
      <c r="L27" s="34">
        <f>SUM(L9:L26)</f>
        <v>150</v>
      </c>
    </row>
    <row r="28" spans="1:14" x14ac:dyDescent="0.25">
      <c r="D28" s="49"/>
    </row>
    <row r="29" spans="1:14" x14ac:dyDescent="0.25">
      <c r="D29" s="49"/>
    </row>
    <row r="30" spans="1:14" x14ac:dyDescent="0.25">
      <c r="B30" s="40" t="s">
        <v>30</v>
      </c>
      <c r="C30" s="41">
        <v>600</v>
      </c>
      <c r="D30" s="50">
        <v>12.5</v>
      </c>
      <c r="E30" s="41">
        <f t="shared" ref="E30" si="13">C30*D30</f>
        <v>7500</v>
      </c>
      <c r="F30" s="42">
        <f t="shared" ref="F30" si="14">C30*(D30+8)</f>
        <v>12300</v>
      </c>
      <c r="G30" s="41">
        <f t="shared" ref="G30" si="15">ROUNDUP((C30/50)*1.5,0)</f>
        <v>18</v>
      </c>
      <c r="H30" s="41">
        <f t="shared" ref="H30" si="16">ROUNDUP((C30/150)*3.5,0)</f>
        <v>14</v>
      </c>
      <c r="I30" s="43">
        <f t="shared" ref="I30" si="17">IF(ROUNDUP(C30/50,0)&gt;3,ROUNDUP(C30/50,0),3)-1</f>
        <v>11</v>
      </c>
      <c r="J30" s="43">
        <f t="shared" ref="J30" si="18">(IF(ROUNDUP(C30/100,0)&gt;3,ROUNDUP(C30/100,0),3)-1)*2</f>
        <v>10</v>
      </c>
      <c r="K30" s="41"/>
      <c r="L30" s="41"/>
      <c r="M30" s="44">
        <v>600</v>
      </c>
    </row>
    <row r="34" spans="5:5" x14ac:dyDescent="0.25">
      <c r="E34">
        <f>+E27/2</f>
        <v>38950</v>
      </c>
    </row>
  </sheetData>
  <mergeCells count="1">
    <mergeCell ref="G27:H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Quantitativo</vt:lpstr>
    </vt:vector>
  </TitlesOfParts>
  <Company>PMPA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Cé</dc:creator>
  <cp:lastModifiedBy>Luciano Cé</cp:lastModifiedBy>
  <dcterms:created xsi:type="dcterms:W3CDTF">2022-06-07T18:29:13Z</dcterms:created>
  <dcterms:modified xsi:type="dcterms:W3CDTF">2023-02-23T20:32:26Z</dcterms:modified>
</cp:coreProperties>
</file>