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820" windowHeight="960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61" i="1" l="1"/>
  <c r="I60" i="1"/>
  <c r="J103" i="1" l="1"/>
  <c r="J102" i="1"/>
  <c r="I66" i="1" l="1"/>
  <c r="I136" i="1" l="1"/>
  <c r="I135" i="1"/>
  <c r="I134" i="1"/>
  <c r="I131" i="1"/>
  <c r="I125" i="1"/>
  <c r="I126" i="1" s="1"/>
  <c r="I116" i="1"/>
  <c r="I119" i="1"/>
  <c r="I117" i="1"/>
  <c r="I118" i="1"/>
  <c r="I111" i="1"/>
  <c r="I112" i="1" s="1"/>
  <c r="I94" i="1"/>
  <c r="I95" i="1" s="1"/>
  <c r="I87" i="1"/>
  <c r="I83" i="1"/>
  <c r="I79" i="1"/>
  <c r="I75" i="1"/>
  <c r="I71" i="1"/>
  <c r="I56" i="1"/>
  <c r="I50" i="1"/>
  <c r="I49" i="1"/>
  <c r="I48" i="1"/>
  <c r="I47" i="1"/>
  <c r="I44" i="1"/>
  <c r="I40" i="1"/>
  <c r="I36" i="1"/>
  <c r="I31" i="1"/>
  <c r="I32" i="1" s="1"/>
  <c r="I28" i="1"/>
  <c r="I24" i="1"/>
  <c r="I19" i="1"/>
  <c r="I20" i="1" s="1"/>
  <c r="I16" i="1"/>
  <c r="I12" i="1"/>
  <c r="I7" i="1"/>
  <c r="I8" i="1" s="1"/>
  <c r="I90" i="1" s="1"/>
  <c r="I91" i="1" s="1"/>
  <c r="H100" i="1"/>
  <c r="I100" i="1" s="1"/>
  <c r="H99" i="1"/>
  <c r="I99" i="1" s="1"/>
  <c r="I120" i="1" l="1"/>
  <c r="J99" i="1"/>
  <c r="J100" i="1"/>
</calcChain>
</file>

<file path=xl/sharedStrings.xml><?xml version="1.0" encoding="utf-8"?>
<sst xmlns="http://schemas.openxmlformats.org/spreadsheetml/2006/main" count="145" uniqueCount="100">
  <si>
    <t>Memória de cálculo</t>
  </si>
  <si>
    <t>Reforma do Telhado das Salas da PME</t>
  </si>
  <si>
    <t>terças</t>
  </si>
  <si>
    <t>seção - lado A (cm)</t>
  </si>
  <si>
    <t>seção - lado B (cm)</t>
  </si>
  <si>
    <t>quantidade</t>
  </si>
  <si>
    <t>comprimento (m)</t>
  </si>
  <si>
    <t>longarinas</t>
  </si>
  <si>
    <t>perímetro (m)</t>
  </si>
  <si>
    <t>área de superfície/ elemento (m²)</t>
  </si>
  <si>
    <t>área de superfície Total (m²)</t>
  </si>
  <si>
    <t>Total</t>
  </si>
  <si>
    <t>área de forro</t>
  </si>
  <si>
    <t>Obs: área das salas</t>
  </si>
  <si>
    <t>A6.1 e A6.2</t>
  </si>
  <si>
    <t>A6.3</t>
  </si>
  <si>
    <t>A9 parcial</t>
  </si>
  <si>
    <t>A9 WC e Copa</t>
  </si>
  <si>
    <t>A6 Copa</t>
  </si>
  <si>
    <t>A7</t>
  </si>
  <si>
    <t>A7 WC</t>
  </si>
  <si>
    <t>Beiral</t>
  </si>
  <si>
    <t>Majoração 5% (demais elementos não contabilizados)</t>
  </si>
  <si>
    <t>Remoção de aproximadamente 2m² na região da goteira acentuada (canto sudoeste)</t>
  </si>
  <si>
    <t>quant. (m²)</t>
  </si>
  <si>
    <t>Remoção de forro e da trama de madeira do forro</t>
  </si>
  <si>
    <t>Remoção de telhas</t>
  </si>
  <si>
    <t>Área da projeção do telhado (planta)</t>
  </si>
  <si>
    <t>Furo em alvenaria 100mm</t>
  </si>
  <si>
    <t>Placa de obra</t>
  </si>
  <si>
    <t>Furo em alvenaria maior que 75mm, passagem do tubo de queda da calha interna</t>
  </si>
  <si>
    <t>Medidas de 2,4x1,2m conforme modelo da TP 56/2022 PMPA</t>
  </si>
  <si>
    <t>Locação de andaime metálico tubular</t>
  </si>
  <si>
    <t>Considerando 4m, montado com base dupla ou simples, 2 meses de obra</t>
  </si>
  <si>
    <t>Montagem e desmontagem de andaime</t>
  </si>
  <si>
    <t>Considerando que o andaime de 4m será montado duas vezes</t>
  </si>
  <si>
    <t>Loca plástica</t>
  </si>
  <si>
    <t>Estimativa de uso de lona em 1/5 da área da cobertura</t>
  </si>
  <si>
    <t>Linha de vida</t>
  </si>
  <si>
    <t>Linha fixada próximo à cummeira</t>
  </si>
  <si>
    <t>quant. (m)</t>
  </si>
  <si>
    <t>quant. (MxMÊS)</t>
  </si>
  <si>
    <t>quant. (UN)</t>
  </si>
  <si>
    <t>Chumbador parabolt</t>
  </si>
  <si>
    <t>Estimativa de utilização de 5 chumbadores para fixação da linha de vida</t>
  </si>
  <si>
    <t>quant. (un)</t>
  </si>
  <si>
    <t>Foram consideradas 3 tábuas de 3m</t>
  </si>
  <si>
    <t>Tábuas para deslocamento sobre as telhas e terças</t>
  </si>
  <si>
    <t>Administração local</t>
  </si>
  <si>
    <t>Engenheiro 30min, uma vez por semana, 4 semanas, 2 meses</t>
  </si>
  <si>
    <t>*o mesmo profissional que atua na mão de obra também exercerá a função de encarregado geral</t>
  </si>
  <si>
    <t>Técnico de Segurança do Trabalho 30min, 3 dias por semana, 4 semanas, 2 meses</t>
  </si>
  <si>
    <t>quant. (h)</t>
  </si>
  <si>
    <t>** os trabalhos dependem do clima, por isso não se contabiliza todos os dias da semana</t>
  </si>
  <si>
    <t>Veículo Leve 30min, 3 dias por semana, 4 semanas, 2 meses</t>
  </si>
  <si>
    <t>Encarregado Geral 30min, 3 dias por semana, 4 semanas, 2 meses*</t>
  </si>
  <si>
    <t>REMOÇÃO E RECOLOCAÇÃO DE CALHA DE BEIRAL</t>
  </si>
  <si>
    <t>TELHAMENTO COM TELHA DE AÇO/ALUMÍNIO E = 0,5 MM</t>
  </si>
  <si>
    <t>Considerada a área de projeção do telhado (planta)</t>
  </si>
  <si>
    <t>TRAMA DE MADEIRA PARA TELHADOS</t>
  </si>
  <si>
    <t>Considerada uma substituição parcial de madeiras que estejam danificadas.</t>
  </si>
  <si>
    <t>RUFO EM CHAPA DE AÇO GALVANIZADO NÚMERO 26, CORTE DE 33 CM</t>
  </si>
  <si>
    <t>Rufo na cumeeira (face leste)</t>
  </si>
  <si>
    <t>RUFO EM CHAPA DE AÇO GALVANIZADO NÚMERO 26, CORTE DE 50 CM</t>
  </si>
  <si>
    <t>Rufo no sentido longitudinal ao caimento (face norte)</t>
  </si>
  <si>
    <t>Rufo no sentido longitudinal ao caimento (face sul)</t>
  </si>
  <si>
    <t>CALHA EM CHAPA DE AÇO GALVANIZADO NÚMERO 24, DESENVOLVIMENTO DE 100 CM</t>
  </si>
  <si>
    <t>Calha interna no canto sudoeste da sala A6</t>
  </si>
  <si>
    <t>Remoção da calha frontal na sala A6 e recolocação</t>
  </si>
  <si>
    <t>JOELHO 90 GRAUS, PVC, SERIE R, ÁGUA PLUVIAL, DN 100 MM</t>
  </si>
  <si>
    <t>Tubo de queda da calha interna do canto sudoeste da sala A6</t>
  </si>
  <si>
    <t>TUBO PVC, SÉRIE R, ÁGUA PLUVIAL, DN 100 MM</t>
  </si>
  <si>
    <t>FORRO EM MADEIRA PINUS</t>
  </si>
  <si>
    <t>Recolocação do forro nos locais onde foi removido (canto sudoeste) e nos alçapões</t>
  </si>
  <si>
    <t>Abertura de alçapões (60x60) para acesso</t>
  </si>
  <si>
    <t>ACABAMENTO PARA FORRO EM MADEIRA</t>
  </si>
  <si>
    <t>Acabamento nos locais onde foi removido (canto sudoeste) e nos alçapões</t>
  </si>
  <si>
    <t>PINTURA IMUNIZANTE PARA MADEIRA</t>
  </si>
  <si>
    <t>MASSA ÚNICA PARA ACABAMENTO NA PAREDE</t>
  </si>
  <si>
    <t>Acabamento na região próxima ao furo do tubo de queda (face interna e face externa da parede)</t>
  </si>
  <si>
    <t>PINTURA EM PAREDE</t>
  </si>
  <si>
    <t>Acabamento na parede da fachada de entrada. Pintura de toda parede após aplicação de massa única</t>
  </si>
  <si>
    <t>Área interna</t>
  </si>
  <si>
    <t>Área externa</t>
  </si>
  <si>
    <t>Desconto Janela e porta</t>
  </si>
  <si>
    <t>Acabamento da madeira do beiral</t>
  </si>
  <si>
    <t>Área em planta (todo beiral)</t>
  </si>
  <si>
    <t>quant. (m2)</t>
  </si>
  <si>
    <t>Face vertical do beiral (10cm e comp = 9,3 + 13,9)</t>
  </si>
  <si>
    <t>LIXAMENTO DA MADEIRA DO BEIRAL e PINTURA</t>
  </si>
  <si>
    <t>LIMPEZA DE OBRA</t>
  </si>
  <si>
    <t>Considerada a área total da edificação que será atingida pelos serviços</t>
  </si>
  <si>
    <t>CARGA MANUAL DE ENTULHO</t>
  </si>
  <si>
    <t>Volume de telhas considerado um empolamento de 2</t>
  </si>
  <si>
    <t>Volume dos demais itens</t>
  </si>
  <si>
    <t>quant. (m3)</t>
  </si>
  <si>
    <t>Então</t>
  </si>
  <si>
    <t>2 caçambas</t>
  </si>
  <si>
    <t>Rufo lateral no canto sudoeste</t>
  </si>
  <si>
    <t>Considerada a substituição de 1/5 das madeiras (19 longarinas de 14m = 277 /5 = 53,2)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</si>
</sst>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37"/>
  <sheetViews>
    <sheetView tabSelected="1" topLeftCell="A43" workbookViewId="0">
      <selection activeCell="C58" sqref="C58"/>
    </sheetView>
  </sheetViews>
  <sheetFormatPr defaultRowHeight="15" x14ac:dyDescent="0.25"/>
  <cols>
    <col min="3" max="3" width="13" customWidth="1"/>
    <col min="4" max="6" width="14.28515625" customWidth="1"/>
    <col min="7" max="7" width="33.140625" customWidth="1"/>
    <col min="8" max="10" width="14.28515625" customWidth="1"/>
    <col min="13" max="13" width="13.28515625" bestFit="1" customWidth="1"/>
  </cols>
  <sheetData>
    <row r="2" spans="2:9" x14ac:dyDescent="0.25">
      <c r="B2" t="s">
        <v>0</v>
      </c>
    </row>
    <row r="3" spans="2:9" x14ac:dyDescent="0.25">
      <c r="B3" t="s">
        <v>1</v>
      </c>
    </row>
    <row r="5" spans="2:9" x14ac:dyDescent="0.25">
      <c r="B5" s="1" t="s">
        <v>25</v>
      </c>
      <c r="I5" t="s">
        <v>24</v>
      </c>
    </row>
    <row r="6" spans="2:9" x14ac:dyDescent="0.25">
      <c r="C6" t="s">
        <v>23</v>
      </c>
      <c r="I6">
        <v>2</v>
      </c>
    </row>
    <row r="7" spans="2:9" x14ac:dyDescent="0.25">
      <c r="C7" t="s">
        <v>74</v>
      </c>
      <c r="I7">
        <f>0.6*0.6*6</f>
        <v>2.16</v>
      </c>
    </row>
    <row r="8" spans="2:9" x14ac:dyDescent="0.25">
      <c r="H8" s="2" t="s">
        <v>11</v>
      </c>
      <c r="I8" s="1">
        <f>ROUNDUP(SUM(I6:I7),0)</f>
        <v>5</v>
      </c>
    </row>
    <row r="10" spans="2:9" x14ac:dyDescent="0.25">
      <c r="B10" s="1" t="s">
        <v>26</v>
      </c>
      <c r="I10" t="s">
        <v>24</v>
      </c>
    </row>
    <row r="11" spans="2:9" x14ac:dyDescent="0.25">
      <c r="C11" t="s">
        <v>27</v>
      </c>
      <c r="I11">
        <v>155</v>
      </c>
    </row>
    <row r="12" spans="2:9" x14ac:dyDescent="0.25">
      <c r="H12" s="2" t="s">
        <v>11</v>
      </c>
      <c r="I12" s="1">
        <f>ROUNDUP(SUM(I11:I11),0)</f>
        <v>155</v>
      </c>
    </row>
    <row r="14" spans="2:9" x14ac:dyDescent="0.25">
      <c r="B14" s="1" t="s">
        <v>30</v>
      </c>
      <c r="I14" t="s">
        <v>42</v>
      </c>
    </row>
    <row r="15" spans="2:9" x14ac:dyDescent="0.25">
      <c r="C15" t="s">
        <v>28</v>
      </c>
      <c r="I15">
        <v>1</v>
      </c>
    </row>
    <row r="16" spans="2:9" x14ac:dyDescent="0.25">
      <c r="H16" s="2" t="s">
        <v>11</v>
      </c>
      <c r="I16" s="1">
        <f>ROUNDUP(SUM(I15:I15),0)</f>
        <v>1</v>
      </c>
    </row>
    <row r="18" spans="2:9" x14ac:dyDescent="0.25">
      <c r="B18" s="1" t="s">
        <v>29</v>
      </c>
      <c r="I18" t="s">
        <v>24</v>
      </c>
    </row>
    <row r="19" spans="2:9" x14ac:dyDescent="0.25">
      <c r="C19" t="s">
        <v>31</v>
      </c>
      <c r="I19">
        <f>2.4*1.2</f>
        <v>2.88</v>
      </c>
    </row>
    <row r="20" spans="2:9" x14ac:dyDescent="0.25">
      <c r="H20" s="2" t="s">
        <v>11</v>
      </c>
      <c r="I20" s="1">
        <f>I19</f>
        <v>2.88</v>
      </c>
    </row>
    <row r="22" spans="2:9" x14ac:dyDescent="0.25">
      <c r="B22" s="1" t="s">
        <v>32</v>
      </c>
      <c r="I22" t="s">
        <v>41</v>
      </c>
    </row>
    <row r="23" spans="2:9" x14ac:dyDescent="0.25">
      <c r="C23" t="s">
        <v>33</v>
      </c>
      <c r="I23">
        <v>8</v>
      </c>
    </row>
    <row r="24" spans="2:9" x14ac:dyDescent="0.25">
      <c r="H24" s="2" t="s">
        <v>11</v>
      </c>
      <c r="I24" s="1">
        <f>ROUNDUP(SUM(I23:I23),0)</f>
        <v>8</v>
      </c>
    </row>
    <row r="26" spans="2:9" x14ac:dyDescent="0.25">
      <c r="B26" s="1" t="s">
        <v>34</v>
      </c>
      <c r="I26" t="s">
        <v>40</v>
      </c>
    </row>
    <row r="27" spans="2:9" x14ac:dyDescent="0.25">
      <c r="C27" t="s">
        <v>35</v>
      </c>
      <c r="I27">
        <v>8</v>
      </c>
    </row>
    <row r="28" spans="2:9" x14ac:dyDescent="0.25">
      <c r="H28" s="2" t="s">
        <v>11</v>
      </c>
      <c r="I28" s="1">
        <f>ROUNDUP(SUM(I27:I27),0)</f>
        <v>8</v>
      </c>
    </row>
    <row r="30" spans="2:9" x14ac:dyDescent="0.25">
      <c r="B30" s="1" t="s">
        <v>36</v>
      </c>
      <c r="I30" t="s">
        <v>24</v>
      </c>
    </row>
    <row r="31" spans="2:9" x14ac:dyDescent="0.25">
      <c r="C31" t="s">
        <v>37</v>
      </c>
      <c r="I31">
        <f>155/5</f>
        <v>31</v>
      </c>
    </row>
    <row r="32" spans="2:9" x14ac:dyDescent="0.25">
      <c r="H32" s="2" t="s">
        <v>11</v>
      </c>
      <c r="I32" s="1">
        <f>ROUNDUP(SUM(I31:I31),0)</f>
        <v>31</v>
      </c>
    </row>
    <row r="33" spans="2:9" x14ac:dyDescent="0.25">
      <c r="H33" s="2"/>
      <c r="I33" s="1"/>
    </row>
    <row r="34" spans="2:9" x14ac:dyDescent="0.25">
      <c r="B34" s="1" t="s">
        <v>38</v>
      </c>
      <c r="I34" t="s">
        <v>40</v>
      </c>
    </row>
    <row r="35" spans="2:9" x14ac:dyDescent="0.25">
      <c r="C35" t="s">
        <v>39</v>
      </c>
      <c r="I35">
        <v>10</v>
      </c>
    </row>
    <row r="36" spans="2:9" x14ac:dyDescent="0.25">
      <c r="H36" s="2" t="s">
        <v>11</v>
      </c>
      <c r="I36" s="1">
        <f>ROUNDUP(SUM(I35:I35),0)</f>
        <v>10</v>
      </c>
    </row>
    <row r="37" spans="2:9" x14ac:dyDescent="0.25">
      <c r="H37" s="2"/>
      <c r="I37" s="1"/>
    </row>
    <row r="38" spans="2:9" x14ac:dyDescent="0.25">
      <c r="B38" s="1" t="s">
        <v>43</v>
      </c>
      <c r="I38" t="s">
        <v>45</v>
      </c>
    </row>
    <row r="39" spans="2:9" x14ac:dyDescent="0.25">
      <c r="C39" t="s">
        <v>44</v>
      </c>
      <c r="I39">
        <v>5</v>
      </c>
    </row>
    <row r="40" spans="2:9" x14ac:dyDescent="0.25">
      <c r="H40" s="2" t="s">
        <v>11</v>
      </c>
      <c r="I40" s="1">
        <f>ROUNDUP(SUM(I39:I39),0)</f>
        <v>5</v>
      </c>
    </row>
    <row r="41" spans="2:9" x14ac:dyDescent="0.25">
      <c r="H41" s="2"/>
      <c r="I41" s="1"/>
    </row>
    <row r="42" spans="2:9" x14ac:dyDescent="0.25">
      <c r="B42" s="1" t="s">
        <v>47</v>
      </c>
      <c r="I42" t="s">
        <v>40</v>
      </c>
    </row>
    <row r="43" spans="2:9" x14ac:dyDescent="0.25">
      <c r="C43" t="s">
        <v>46</v>
      </c>
      <c r="I43">
        <v>9</v>
      </c>
    </row>
    <row r="44" spans="2:9" x14ac:dyDescent="0.25">
      <c r="H44" s="2" t="s">
        <v>11</v>
      </c>
      <c r="I44" s="1">
        <f>ROUNDUP(SUM(I43:I43),0)</f>
        <v>9</v>
      </c>
    </row>
    <row r="45" spans="2:9" x14ac:dyDescent="0.25">
      <c r="H45" s="2"/>
      <c r="I45" s="1"/>
    </row>
    <row r="46" spans="2:9" x14ac:dyDescent="0.25">
      <c r="B46" s="1" t="s">
        <v>48</v>
      </c>
      <c r="I46" t="s">
        <v>52</v>
      </c>
    </row>
    <row r="47" spans="2:9" x14ac:dyDescent="0.25">
      <c r="B47" s="1"/>
      <c r="C47" t="s">
        <v>49</v>
      </c>
      <c r="I47">
        <f>0.5*1*4*2</f>
        <v>4</v>
      </c>
    </row>
    <row r="48" spans="2:9" x14ac:dyDescent="0.25">
      <c r="B48" s="1"/>
      <c r="C48" t="s">
        <v>55</v>
      </c>
      <c r="I48">
        <f>0.5*3*4*2</f>
        <v>12</v>
      </c>
    </row>
    <row r="49" spans="2:9" x14ac:dyDescent="0.25">
      <c r="C49" t="s">
        <v>51</v>
      </c>
      <c r="I49">
        <f>0.5*3*4*2</f>
        <v>12</v>
      </c>
    </row>
    <row r="50" spans="2:9" x14ac:dyDescent="0.25">
      <c r="C50" t="s">
        <v>54</v>
      </c>
      <c r="I50">
        <f>0.5*3*4*2</f>
        <v>12</v>
      </c>
    </row>
    <row r="51" spans="2:9" x14ac:dyDescent="0.25">
      <c r="C51" t="s">
        <v>50</v>
      </c>
      <c r="H51" s="2"/>
      <c r="I51" s="1"/>
    </row>
    <row r="52" spans="2:9" x14ac:dyDescent="0.25">
      <c r="C52" t="s">
        <v>53</v>
      </c>
      <c r="H52" s="2"/>
      <c r="I52" s="1"/>
    </row>
    <row r="53" spans="2:9" x14ac:dyDescent="0.25">
      <c r="H53" s="2"/>
      <c r="I53" s="1"/>
    </row>
    <row r="54" spans="2:9" x14ac:dyDescent="0.25">
      <c r="B54" s="1" t="s">
        <v>57</v>
      </c>
      <c r="H54" s="2"/>
      <c r="I54" t="s">
        <v>24</v>
      </c>
    </row>
    <row r="55" spans="2:9" x14ac:dyDescent="0.25">
      <c r="C55" t="s">
        <v>58</v>
      </c>
      <c r="H55" s="2"/>
      <c r="I55" s="4">
        <v>155</v>
      </c>
    </row>
    <row r="56" spans="2:9" x14ac:dyDescent="0.25">
      <c r="H56" s="2" t="s">
        <v>11</v>
      </c>
      <c r="I56" s="1">
        <f>ROUNDUP(SUM(I55:I55),0)</f>
        <v>155</v>
      </c>
    </row>
    <row r="57" spans="2:9" x14ac:dyDescent="0.25">
      <c r="H57" s="2"/>
      <c r="I57" s="1"/>
    </row>
    <row r="58" spans="2:9" x14ac:dyDescent="0.25">
      <c r="B58" s="6" t="s">
        <v>59</v>
      </c>
      <c r="C58" s="7"/>
      <c r="D58" s="7"/>
      <c r="E58" s="7"/>
      <c r="F58" s="7"/>
      <c r="G58" s="7"/>
      <c r="H58" s="8"/>
      <c r="I58" s="7" t="s">
        <v>24</v>
      </c>
    </row>
    <row r="59" spans="2:9" x14ac:dyDescent="0.25">
      <c r="C59" t="s">
        <v>60</v>
      </c>
      <c r="H59" s="2"/>
      <c r="I59" s="4"/>
    </row>
    <row r="60" spans="2:9" x14ac:dyDescent="0.25">
      <c r="C60" t="s">
        <v>99</v>
      </c>
      <c r="H60" s="2"/>
      <c r="I60" s="4">
        <f>(19*14)/5</f>
        <v>53.2</v>
      </c>
    </row>
    <row r="61" spans="2:9" x14ac:dyDescent="0.25">
      <c r="H61" s="2" t="s">
        <v>11</v>
      </c>
      <c r="I61" s="1">
        <f>I60</f>
        <v>53.2</v>
      </c>
    </row>
    <row r="62" spans="2:9" x14ac:dyDescent="0.25">
      <c r="H62" s="2"/>
      <c r="I62" s="1"/>
    </row>
    <row r="63" spans="2:9" x14ac:dyDescent="0.25">
      <c r="B63" s="1" t="s">
        <v>61</v>
      </c>
      <c r="H63" s="2"/>
      <c r="I63" t="s">
        <v>40</v>
      </c>
    </row>
    <row r="64" spans="2:9" x14ac:dyDescent="0.25">
      <c r="C64" t="s">
        <v>62</v>
      </c>
      <c r="H64" s="2"/>
      <c r="I64" s="4">
        <v>11</v>
      </c>
    </row>
    <row r="65" spans="2:9" x14ac:dyDescent="0.25">
      <c r="C65" t="s">
        <v>98</v>
      </c>
      <c r="H65" s="2"/>
      <c r="I65" s="4">
        <v>1.5</v>
      </c>
    </row>
    <row r="66" spans="2:9" x14ac:dyDescent="0.25">
      <c r="H66" s="2" t="s">
        <v>11</v>
      </c>
      <c r="I66" s="1">
        <f>SUM(I64:I65)</f>
        <v>12.5</v>
      </c>
    </row>
    <row r="67" spans="2:9" x14ac:dyDescent="0.25">
      <c r="H67" s="2"/>
      <c r="I67" s="1"/>
    </row>
    <row r="68" spans="2:9" x14ac:dyDescent="0.25">
      <c r="B68" s="1" t="s">
        <v>63</v>
      </c>
      <c r="H68" s="2"/>
      <c r="I68" t="s">
        <v>40</v>
      </c>
    </row>
    <row r="69" spans="2:9" x14ac:dyDescent="0.25">
      <c r="C69" t="s">
        <v>64</v>
      </c>
      <c r="H69" s="2"/>
      <c r="I69" s="4">
        <v>14.7</v>
      </c>
    </row>
    <row r="70" spans="2:9" x14ac:dyDescent="0.25">
      <c r="C70" t="s">
        <v>65</v>
      </c>
      <c r="H70" s="2"/>
      <c r="I70" s="4">
        <v>14.7</v>
      </c>
    </row>
    <row r="71" spans="2:9" x14ac:dyDescent="0.25">
      <c r="H71" s="2" t="s">
        <v>11</v>
      </c>
      <c r="I71" s="1">
        <f>ROUNDUP(SUM(I69:I70),1)</f>
        <v>29.4</v>
      </c>
    </row>
    <row r="72" spans="2:9" x14ac:dyDescent="0.25">
      <c r="H72" s="2"/>
      <c r="I72" s="1"/>
    </row>
    <row r="73" spans="2:9" x14ac:dyDescent="0.25">
      <c r="B73" s="1" t="s">
        <v>66</v>
      </c>
      <c r="H73" s="2"/>
      <c r="I73" t="s">
        <v>40</v>
      </c>
    </row>
    <row r="74" spans="2:9" x14ac:dyDescent="0.25">
      <c r="C74" t="s">
        <v>67</v>
      </c>
      <c r="H74" s="2"/>
      <c r="I74" s="4">
        <v>1.5</v>
      </c>
    </row>
    <row r="75" spans="2:9" x14ac:dyDescent="0.25">
      <c r="H75" s="2" t="s">
        <v>11</v>
      </c>
      <c r="I75" s="1">
        <f>I74</f>
        <v>1.5</v>
      </c>
    </row>
    <row r="76" spans="2:9" x14ac:dyDescent="0.25">
      <c r="H76" s="2"/>
      <c r="I76" s="1"/>
    </row>
    <row r="77" spans="2:9" x14ac:dyDescent="0.25">
      <c r="B77" s="1" t="s">
        <v>56</v>
      </c>
      <c r="H77" s="2"/>
      <c r="I77" t="s">
        <v>40</v>
      </c>
    </row>
    <row r="78" spans="2:9" x14ac:dyDescent="0.25">
      <c r="C78" t="s">
        <v>68</v>
      </c>
      <c r="H78" s="2"/>
      <c r="I78" s="4">
        <v>10</v>
      </c>
    </row>
    <row r="79" spans="2:9" x14ac:dyDescent="0.25">
      <c r="H79" s="2" t="s">
        <v>11</v>
      </c>
      <c r="I79" s="1">
        <f>I78</f>
        <v>10</v>
      </c>
    </row>
    <row r="80" spans="2:9" x14ac:dyDescent="0.25">
      <c r="H80" s="2"/>
      <c r="I80" s="1"/>
    </row>
    <row r="81" spans="2:9" x14ac:dyDescent="0.25">
      <c r="B81" s="1" t="s">
        <v>69</v>
      </c>
      <c r="H81" s="2"/>
      <c r="I81" t="s">
        <v>45</v>
      </c>
    </row>
    <row r="82" spans="2:9" x14ac:dyDescent="0.25">
      <c r="C82" t="s">
        <v>70</v>
      </c>
      <c r="H82" s="2"/>
      <c r="I82" s="4">
        <v>2</v>
      </c>
    </row>
    <row r="83" spans="2:9" x14ac:dyDescent="0.25">
      <c r="H83" s="2" t="s">
        <v>11</v>
      </c>
      <c r="I83" s="1">
        <f>I82</f>
        <v>2</v>
      </c>
    </row>
    <row r="84" spans="2:9" x14ac:dyDescent="0.25">
      <c r="H84" s="2"/>
      <c r="I84" s="1"/>
    </row>
    <row r="85" spans="2:9" x14ac:dyDescent="0.25">
      <c r="B85" s="1" t="s">
        <v>71</v>
      </c>
      <c r="H85" s="2"/>
      <c r="I85" t="s">
        <v>40</v>
      </c>
    </row>
    <row r="86" spans="2:9" x14ac:dyDescent="0.25">
      <c r="C86" t="s">
        <v>70</v>
      </c>
      <c r="H86" s="2"/>
      <c r="I86" s="4">
        <v>3.5</v>
      </c>
    </row>
    <row r="87" spans="2:9" x14ac:dyDescent="0.25">
      <c r="H87" s="2" t="s">
        <v>11</v>
      </c>
      <c r="I87" s="1">
        <f>I86</f>
        <v>3.5</v>
      </c>
    </row>
    <row r="88" spans="2:9" x14ac:dyDescent="0.25">
      <c r="H88" s="2"/>
      <c r="I88" s="1"/>
    </row>
    <row r="89" spans="2:9" x14ac:dyDescent="0.25">
      <c r="B89" s="1" t="s">
        <v>72</v>
      </c>
      <c r="H89" s="2"/>
      <c r="I89" t="s">
        <v>87</v>
      </c>
    </row>
    <row r="90" spans="2:9" x14ac:dyDescent="0.25">
      <c r="C90" t="s">
        <v>73</v>
      </c>
      <c r="H90" s="2"/>
      <c r="I90" s="4">
        <f>I8</f>
        <v>5</v>
      </c>
    </row>
    <row r="91" spans="2:9" x14ac:dyDescent="0.25">
      <c r="H91" s="2" t="s">
        <v>11</v>
      </c>
      <c r="I91" s="1">
        <f>I90</f>
        <v>5</v>
      </c>
    </row>
    <row r="92" spans="2:9" x14ac:dyDescent="0.25">
      <c r="H92" s="2"/>
      <c r="I92" s="1"/>
    </row>
    <row r="93" spans="2:9" x14ac:dyDescent="0.25">
      <c r="B93" s="1" t="s">
        <v>75</v>
      </c>
      <c r="H93" s="2"/>
      <c r="I93" t="s">
        <v>40</v>
      </c>
    </row>
    <row r="94" spans="2:9" x14ac:dyDescent="0.25">
      <c r="C94" t="s">
        <v>76</v>
      </c>
      <c r="H94" s="2"/>
      <c r="I94" s="4">
        <f>(0.6*2+0.6*2)*6+(2*2+1*2)</f>
        <v>20.399999999999999</v>
      </c>
    </row>
    <row r="95" spans="2:9" x14ac:dyDescent="0.25">
      <c r="H95" s="2" t="s">
        <v>11</v>
      </c>
      <c r="I95" s="1">
        <f>I94</f>
        <v>20.399999999999999</v>
      </c>
    </row>
    <row r="96" spans="2:9" x14ac:dyDescent="0.25">
      <c r="H96" s="2"/>
      <c r="I96" s="1"/>
    </row>
    <row r="97" spans="2:13" x14ac:dyDescent="0.25">
      <c r="B97" s="1" t="s">
        <v>77</v>
      </c>
    </row>
    <row r="98" spans="2:13" ht="45" x14ac:dyDescent="0.25">
      <c r="D98" s="3" t="s">
        <v>3</v>
      </c>
      <c r="E98" s="3" t="s">
        <v>4</v>
      </c>
      <c r="F98" s="3" t="s">
        <v>6</v>
      </c>
      <c r="G98" s="3" t="s">
        <v>5</v>
      </c>
      <c r="H98" s="3" t="s">
        <v>8</v>
      </c>
      <c r="I98" s="3" t="s">
        <v>9</v>
      </c>
      <c r="J98" s="3" t="s">
        <v>10</v>
      </c>
      <c r="L98" s="5" t="s">
        <v>13</v>
      </c>
      <c r="M98" s="5"/>
    </row>
    <row r="99" spans="2:13" x14ac:dyDescent="0.25">
      <c r="C99" t="s">
        <v>2</v>
      </c>
      <c r="D99">
        <v>5</v>
      </c>
      <c r="E99">
        <v>2.5</v>
      </c>
      <c r="F99">
        <v>10.5</v>
      </c>
      <c r="G99">
        <v>12</v>
      </c>
      <c r="H99">
        <f>(D99*2+E99*2)/100</f>
        <v>0.15</v>
      </c>
      <c r="I99">
        <f>H99*F99</f>
        <v>1.575</v>
      </c>
      <c r="J99">
        <f>I99*G99</f>
        <v>18.899999999999999</v>
      </c>
      <c r="L99">
        <v>60</v>
      </c>
      <c r="M99" t="s">
        <v>14</v>
      </c>
    </row>
    <row r="100" spans="2:13" x14ac:dyDescent="0.25">
      <c r="C100" t="s">
        <v>7</v>
      </c>
      <c r="D100">
        <v>10</v>
      </c>
      <c r="E100">
        <v>2.5</v>
      </c>
      <c r="F100">
        <v>14</v>
      </c>
      <c r="G100">
        <v>13</v>
      </c>
      <c r="H100">
        <f t="shared" ref="H100" si="0">(D100*2+E100*2)/100</f>
        <v>0.25</v>
      </c>
      <c r="I100">
        <f t="shared" ref="I100:J100" si="1">H100*F100</f>
        <v>3.5</v>
      </c>
      <c r="J100">
        <f t="shared" si="1"/>
        <v>45.5</v>
      </c>
      <c r="L100">
        <v>14.4</v>
      </c>
      <c r="M100" t="s">
        <v>17</v>
      </c>
    </row>
    <row r="101" spans="2:13" x14ac:dyDescent="0.25">
      <c r="C101" t="s">
        <v>12</v>
      </c>
      <c r="J101">
        <v>140</v>
      </c>
      <c r="L101">
        <v>8.1</v>
      </c>
      <c r="M101" t="s">
        <v>16</v>
      </c>
    </row>
    <row r="102" spans="2:13" x14ac:dyDescent="0.25">
      <c r="I102" s="1" t="s">
        <v>11</v>
      </c>
      <c r="J102" s="1">
        <f>SUM(J99:J101)</f>
        <v>204.4</v>
      </c>
      <c r="L102">
        <v>25.4</v>
      </c>
      <c r="M102" t="s">
        <v>15</v>
      </c>
    </row>
    <row r="103" spans="2:13" x14ac:dyDescent="0.25">
      <c r="I103" s="2" t="s">
        <v>22</v>
      </c>
      <c r="J103" s="1">
        <f>ROUNDUP(J102*1.05,0)</f>
        <v>215</v>
      </c>
      <c r="L103">
        <v>8.9</v>
      </c>
      <c r="M103" t="s">
        <v>18</v>
      </c>
    </row>
    <row r="104" spans="2:13" x14ac:dyDescent="0.25">
      <c r="L104">
        <v>12.2</v>
      </c>
      <c r="M104" t="s">
        <v>19</v>
      </c>
    </row>
    <row r="105" spans="2:13" x14ac:dyDescent="0.25">
      <c r="L105">
        <v>1.8</v>
      </c>
      <c r="M105" t="s">
        <v>20</v>
      </c>
    </row>
    <row r="106" spans="2:13" x14ac:dyDescent="0.25">
      <c r="L106">
        <v>8.6</v>
      </c>
      <c r="M106" t="s">
        <v>21</v>
      </c>
    </row>
    <row r="110" spans="2:13" x14ac:dyDescent="0.25">
      <c r="B110" s="1" t="s">
        <v>78</v>
      </c>
      <c r="H110" s="2"/>
      <c r="I110" t="s">
        <v>87</v>
      </c>
    </row>
    <row r="111" spans="2:13" x14ac:dyDescent="0.25">
      <c r="C111" t="s">
        <v>79</v>
      </c>
      <c r="H111" s="2"/>
      <c r="I111" s="4">
        <f>0.5+0.5</f>
        <v>1</v>
      </c>
    </row>
    <row r="112" spans="2:13" x14ac:dyDescent="0.25">
      <c r="H112" s="2" t="s">
        <v>11</v>
      </c>
      <c r="I112" s="1">
        <f>I111</f>
        <v>1</v>
      </c>
    </row>
    <row r="114" spans="2:9" x14ac:dyDescent="0.25">
      <c r="B114" s="1" t="s">
        <v>80</v>
      </c>
      <c r="H114" s="2"/>
      <c r="I114" t="s">
        <v>87</v>
      </c>
    </row>
    <row r="115" spans="2:9" x14ac:dyDescent="0.25">
      <c r="C115" t="s">
        <v>81</v>
      </c>
      <c r="H115" s="2"/>
      <c r="I115" s="4"/>
    </row>
    <row r="116" spans="2:9" x14ac:dyDescent="0.25">
      <c r="C116" t="s">
        <v>82</v>
      </c>
      <c r="H116" s="2"/>
      <c r="I116" s="4">
        <f>4.6*2.6</f>
        <v>11.959999999999999</v>
      </c>
    </row>
    <row r="117" spans="2:9" x14ac:dyDescent="0.25">
      <c r="C117" t="s">
        <v>84</v>
      </c>
      <c r="H117" s="2"/>
      <c r="I117" s="4">
        <f>-(0.8*1.1+1.5*1.2)</f>
        <v>-2.6799999999999997</v>
      </c>
    </row>
    <row r="118" spans="2:9" x14ac:dyDescent="0.25">
      <c r="C118" t="s">
        <v>83</v>
      </c>
      <c r="H118" s="2"/>
      <c r="I118" s="4">
        <f>5.2*3</f>
        <v>15.600000000000001</v>
      </c>
    </row>
    <row r="119" spans="2:9" x14ac:dyDescent="0.25">
      <c r="C119" t="s">
        <v>84</v>
      </c>
      <c r="H119" s="2"/>
      <c r="I119" s="4">
        <f>-(0.8*1.1+1.5*1.2)</f>
        <v>-2.6799999999999997</v>
      </c>
    </row>
    <row r="120" spans="2:9" x14ac:dyDescent="0.25">
      <c r="H120" s="2" t="s">
        <v>11</v>
      </c>
      <c r="I120" s="1">
        <f>SUM(I116:I119)</f>
        <v>22.200000000000003</v>
      </c>
    </row>
    <row r="122" spans="2:9" x14ac:dyDescent="0.25">
      <c r="B122" s="1" t="s">
        <v>89</v>
      </c>
      <c r="H122" s="2"/>
      <c r="I122" t="s">
        <v>45</v>
      </c>
    </row>
    <row r="123" spans="2:9" x14ac:dyDescent="0.25">
      <c r="C123" t="s">
        <v>85</v>
      </c>
      <c r="H123" s="2"/>
      <c r="I123" s="4"/>
    </row>
    <row r="124" spans="2:9" x14ac:dyDescent="0.25">
      <c r="C124" t="s">
        <v>86</v>
      </c>
      <c r="H124" s="2"/>
      <c r="I124" s="4">
        <v>8.6</v>
      </c>
    </row>
    <row r="125" spans="2:9" x14ac:dyDescent="0.25">
      <c r="C125" t="s">
        <v>88</v>
      </c>
      <c r="H125" s="2"/>
      <c r="I125" s="4">
        <f>(9.3+13.9)*0.1</f>
        <v>2.3200000000000003</v>
      </c>
    </row>
    <row r="126" spans="2:9" x14ac:dyDescent="0.25">
      <c r="H126" s="2" t="s">
        <v>11</v>
      </c>
      <c r="I126" s="1">
        <f>SUM(I123:I125)</f>
        <v>10.92</v>
      </c>
    </row>
    <row r="129" spans="2:9" x14ac:dyDescent="0.25">
      <c r="B129" s="1" t="s">
        <v>90</v>
      </c>
      <c r="H129" s="2"/>
      <c r="I129" t="s">
        <v>45</v>
      </c>
    </row>
    <row r="130" spans="2:9" x14ac:dyDescent="0.25">
      <c r="C130" t="s">
        <v>91</v>
      </c>
      <c r="H130" s="2"/>
      <c r="I130" s="4">
        <v>150</v>
      </c>
    </row>
    <row r="131" spans="2:9" x14ac:dyDescent="0.25">
      <c r="H131" s="2" t="s">
        <v>11</v>
      </c>
      <c r="I131" s="1">
        <f>SUM(I130:I130)</f>
        <v>150</v>
      </c>
    </row>
    <row r="133" spans="2:9" x14ac:dyDescent="0.25">
      <c r="B133" s="1" t="s">
        <v>92</v>
      </c>
      <c r="H133" s="2"/>
      <c r="I133" t="s">
        <v>95</v>
      </c>
    </row>
    <row r="134" spans="2:9" x14ac:dyDescent="0.25">
      <c r="C134" t="s">
        <v>93</v>
      </c>
      <c r="H134" s="2"/>
      <c r="I134" s="4">
        <f>0.005*155*2</f>
        <v>1.55</v>
      </c>
    </row>
    <row r="135" spans="2:9" x14ac:dyDescent="0.25">
      <c r="C135" t="s">
        <v>94</v>
      </c>
      <c r="H135" s="2"/>
      <c r="I135" s="4">
        <f>6</f>
        <v>6</v>
      </c>
    </row>
    <row r="136" spans="2:9" x14ac:dyDescent="0.25">
      <c r="H136" s="2" t="s">
        <v>11</v>
      </c>
      <c r="I136" s="1">
        <f>SUM(I134:I135)</f>
        <v>7.55</v>
      </c>
    </row>
    <row r="137" spans="2:9" x14ac:dyDescent="0.25">
      <c r="H137" s="2" t="s">
        <v>96</v>
      </c>
      <c r="I137" s="2" t="s">
        <v>97</v>
      </c>
    </row>
  </sheetData>
  <mergeCells count="1">
    <mergeCell ref="L98:M9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PMPA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Wagner Matzenbacher</dc:creator>
  <cp:lastModifiedBy>Carla Wagner Matzenbacher</cp:lastModifiedBy>
  <dcterms:created xsi:type="dcterms:W3CDTF">2023-05-26T17:35:28Z</dcterms:created>
  <dcterms:modified xsi:type="dcterms:W3CDTF">2023-05-29T20:19:06Z</dcterms:modified>
</cp:coreProperties>
</file>