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"/>
    </mc:Choice>
  </mc:AlternateContent>
  <bookViews>
    <workbookView xWindow="0" yWindow="0" windowWidth="28800" windowHeight="11145"/>
  </bookViews>
  <sheets>
    <sheet name="Planilha1" sheetId="1" r:id="rId1"/>
  </sheets>
  <definedNames>
    <definedName name="_xlnm.Print_Area" localSheetId="0">Planilha1!$A$1:$AF$88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F86" i="1"/>
  <c r="F84" i="1"/>
  <c r="F85" i="1"/>
  <c r="F83" i="1"/>
  <c r="C83" i="1"/>
  <c r="C85" i="1"/>
  <c r="C84" i="1"/>
  <c r="E83" i="1"/>
  <c r="E85" i="1"/>
  <c r="D85" i="1"/>
  <c r="D83" i="1"/>
  <c r="AA68" i="1"/>
  <c r="S68" i="1"/>
  <c r="K68" i="1"/>
  <c r="C68" i="1"/>
  <c r="AA66" i="1"/>
  <c r="S66" i="1"/>
  <c r="K67" i="1"/>
  <c r="C67" i="1"/>
  <c r="C77" i="1"/>
  <c r="AD79" i="1" l="1"/>
  <c r="AA79" i="1" s="1"/>
  <c r="V79" i="1"/>
  <c r="S79" i="1" s="1"/>
  <c r="N77" i="1"/>
  <c r="K77" i="1" s="1"/>
  <c r="AA78" i="1" l="1"/>
  <c r="S78" i="1"/>
  <c r="K76" i="1"/>
  <c r="C59" i="1"/>
  <c r="C58" i="1"/>
  <c r="AA77" i="1"/>
  <c r="S77" i="1"/>
  <c r="K73" i="1"/>
  <c r="C74" i="1"/>
  <c r="C73" i="1"/>
  <c r="K72" i="1"/>
  <c r="S72" i="1"/>
  <c r="AA72" i="1"/>
  <c r="E45" i="1"/>
  <c r="M45" i="1"/>
  <c r="U45" i="1"/>
  <c r="AC45" i="1"/>
  <c r="V73" i="1"/>
  <c r="AD73" i="1"/>
  <c r="O75" i="1"/>
  <c r="G75" i="1"/>
  <c r="V75" i="1"/>
  <c r="AD75" i="1"/>
  <c r="K57" i="1" l="1"/>
  <c r="C52" i="1" l="1"/>
  <c r="AC14" i="1"/>
  <c r="AC13" i="1"/>
  <c r="AC12" i="1"/>
  <c r="AC11" i="1"/>
  <c r="U11" i="1"/>
  <c r="U12" i="1"/>
  <c r="U13" i="1"/>
  <c r="U14" i="1"/>
  <c r="U15" i="1"/>
  <c r="U16" i="1"/>
  <c r="U10" i="1"/>
  <c r="M10" i="1"/>
  <c r="M11" i="1"/>
  <c r="M12" i="1"/>
  <c r="M13" i="1"/>
  <c r="E11" i="1"/>
  <c r="E12" i="1"/>
  <c r="E10" i="1"/>
  <c r="AA27" i="1"/>
  <c r="AC27" i="1" s="1"/>
  <c r="K36" i="1"/>
  <c r="M5" i="1"/>
  <c r="E38" i="1"/>
  <c r="AA43" i="1"/>
  <c r="AC8" i="1"/>
  <c r="AA6" i="1"/>
  <c r="AC6" i="1" s="1"/>
  <c r="U32" i="1"/>
  <c r="U41" i="1"/>
  <c r="S5" i="1"/>
  <c r="U5" i="1" s="1"/>
  <c r="U8" i="1"/>
  <c r="K8" i="1"/>
  <c r="M8" i="1" s="1"/>
  <c r="M43" i="1"/>
  <c r="M19" i="1"/>
  <c r="M39" i="1"/>
  <c r="M40" i="1"/>
  <c r="M41" i="1"/>
  <c r="M34" i="1"/>
  <c r="M32" i="1"/>
  <c r="E27" i="1"/>
  <c r="E32" i="1"/>
  <c r="E8" i="1"/>
  <c r="E6" i="1"/>
</calcChain>
</file>

<file path=xl/sharedStrings.xml><?xml version="1.0" encoding="utf-8"?>
<sst xmlns="http://schemas.openxmlformats.org/spreadsheetml/2006/main" count="266" uniqueCount="125">
  <si>
    <t>Demolicões</t>
  </si>
  <si>
    <t>Térreo</t>
  </si>
  <si>
    <t>Alvenaria</t>
  </si>
  <si>
    <t>Divisória Eucatex</t>
  </si>
  <si>
    <t>Esquadrias</t>
  </si>
  <si>
    <t xml:space="preserve">Moveis </t>
  </si>
  <si>
    <t>Larg</t>
  </si>
  <si>
    <t>Alt</t>
  </si>
  <si>
    <t>Área</t>
  </si>
  <si>
    <t>Luminárias</t>
  </si>
  <si>
    <t>Un</t>
  </si>
  <si>
    <t>Retirar Revestim de Pedra h=1,80m</t>
  </si>
  <si>
    <t>Demolicao de rampa</t>
  </si>
  <si>
    <t>Demolicao Ar condicionado</t>
  </si>
  <si>
    <t>1 bancada (area 7)</t>
  </si>
  <si>
    <t>8 bancos (area 8)</t>
  </si>
  <si>
    <t>Demol Instalacoes Hidraulicas</t>
  </si>
  <si>
    <t>Demol de bancada (alvenaria)</t>
  </si>
  <si>
    <t>Demolicao Instalac. Eletricas</t>
  </si>
  <si>
    <t>1 Andar</t>
  </si>
  <si>
    <t>6 pc sanit</t>
  </si>
  <si>
    <t>pia de granito</t>
  </si>
  <si>
    <t>P</t>
  </si>
  <si>
    <t>J</t>
  </si>
  <si>
    <t>Retirar Forro de Gesso</t>
  </si>
  <si>
    <t>Retirar Piso de Basalto</t>
  </si>
  <si>
    <t>Ceramica (parede)</t>
  </si>
  <si>
    <t>Retirar Piso de Ceramico</t>
  </si>
  <si>
    <t>Demolicao Divisoria de Vidro</t>
  </si>
  <si>
    <t>10 pc sanit</t>
  </si>
  <si>
    <t>4 ban</t>
  </si>
  <si>
    <t>Retirar Forro de PVC</t>
  </si>
  <si>
    <t>Guarda-Corpo, h=0,95m</t>
  </si>
  <si>
    <t>2 Andar</t>
  </si>
  <si>
    <t xml:space="preserve"> pc sanit</t>
  </si>
  <si>
    <t>Retirar Piso de Vinílico</t>
  </si>
  <si>
    <t>Retirar Piso de Parquet</t>
  </si>
  <si>
    <t>pia de Inox</t>
  </si>
  <si>
    <t>1 (2,12x0,52m)</t>
  </si>
  <si>
    <t>3 Andar</t>
  </si>
  <si>
    <t>Retirar Colméia</t>
  </si>
  <si>
    <t>1 (2m²) pia de Inox</t>
  </si>
  <si>
    <t>6  ban</t>
  </si>
  <si>
    <t>Retirar Rodapé de Madeira</t>
  </si>
  <si>
    <t>4 mesas (area 8) - 1h servente</t>
  </si>
  <si>
    <t>1 pia ref</t>
  </si>
  <si>
    <t>3 ban (vaso,  pia e armario)</t>
  </si>
  <si>
    <t>4 (bancada granito)</t>
  </si>
  <si>
    <t>Retirar Bancadas de Madeira (granito)</t>
  </si>
  <si>
    <t>Retirar Corrimão</t>
  </si>
  <si>
    <t>15m³</t>
  </si>
  <si>
    <t>80 cadeiras (0,5m² ou 0,3³)</t>
  </si>
  <si>
    <t>Remover Contrapiso</t>
  </si>
  <si>
    <t>15 pc sanit</t>
  </si>
  <si>
    <t>10 televisores</t>
  </si>
  <si>
    <t>Ceramica (Parede e Piso)</t>
  </si>
  <si>
    <t>Retirar Basalto</t>
  </si>
  <si>
    <t>6m³</t>
  </si>
  <si>
    <t>5m²</t>
  </si>
  <si>
    <t>Demolicao Pia alvenaria (3m³)</t>
  </si>
  <si>
    <t>6un</t>
  </si>
  <si>
    <t>36m²</t>
  </si>
  <si>
    <t>4 extintores de incendio</t>
  </si>
  <si>
    <t>Retirar Persianas Verticais</t>
  </si>
  <si>
    <t>10 pecas</t>
  </si>
  <si>
    <t>10 bancadinhas madeira</t>
  </si>
  <si>
    <t>60m²</t>
  </si>
  <si>
    <t>48m²</t>
  </si>
  <si>
    <t>6 ventiladores de teto</t>
  </si>
  <si>
    <t>6 pecas ar condicionado</t>
  </si>
  <si>
    <t>3 bancada solta</t>
  </si>
  <si>
    <t>Retirada pontos de tomada</t>
  </si>
  <si>
    <t>30 un</t>
  </si>
  <si>
    <t>retirar e separar</t>
  </si>
  <si>
    <t>Arquitetura</t>
  </si>
  <si>
    <t xml:space="preserve">Piso </t>
  </si>
  <si>
    <t>Piso Porcelanato</t>
  </si>
  <si>
    <t>Piso Basalto p/ Reparo</t>
  </si>
  <si>
    <t>Perímetro</t>
  </si>
  <si>
    <t>Forro</t>
  </si>
  <si>
    <t>Forro Mineral</t>
  </si>
  <si>
    <t>Farro de Gesso c negativos</t>
  </si>
  <si>
    <t>Forro Baffle</t>
  </si>
  <si>
    <t>Paredes</t>
  </si>
  <si>
    <t>Gesso areas Umidas</t>
  </si>
  <si>
    <t>Gesso Acustica</t>
  </si>
  <si>
    <t>Gesso Acartonado</t>
  </si>
  <si>
    <t>Divisória de Vidro piso-teto</t>
  </si>
  <si>
    <t>Alturas</t>
  </si>
  <si>
    <t>Piso tatil</t>
  </si>
  <si>
    <t>Tatil direcional</t>
  </si>
  <si>
    <t>metro linear</t>
  </si>
  <si>
    <t>Contrapiso</t>
  </si>
  <si>
    <t>Piso Vinilico em placa</t>
  </si>
  <si>
    <t>Piso Vinilico em regua</t>
  </si>
  <si>
    <t>Metro linear</t>
  </si>
  <si>
    <t>Forro Chapa Metálica</t>
  </si>
  <si>
    <t xml:space="preserve">Forro </t>
  </si>
  <si>
    <t xml:space="preserve">Gesso </t>
  </si>
  <si>
    <t>ceramica</t>
  </si>
  <si>
    <t>Rodapé</t>
  </si>
  <si>
    <t>Demolicao Piso</t>
  </si>
  <si>
    <t>Lã de Vidro</t>
  </si>
  <si>
    <t>Corrimao</t>
  </si>
  <si>
    <t>Guarda Corpo</t>
  </si>
  <si>
    <t>Pintura Corrimao</t>
  </si>
  <si>
    <t>Peitoril Drywall</t>
  </si>
  <si>
    <t>Peitoril Drywall (Tampo)</t>
  </si>
  <si>
    <t>Farro de Laminado Melaminico</t>
  </si>
  <si>
    <t>Forro de Gesso c negativos</t>
  </si>
  <si>
    <t xml:space="preserve">Portico Recepcao </t>
  </si>
  <si>
    <t>Ceramica</t>
  </si>
  <si>
    <t>Pintura de Laje</t>
  </si>
  <si>
    <t>Pintura Elemento Estrutural</t>
  </si>
  <si>
    <t>8 pilares 20x30</t>
  </si>
  <si>
    <t>70 metros viga aérea 15x45</t>
  </si>
  <si>
    <t>150 m2 laje pré moldada</t>
  </si>
  <si>
    <t>Custo MO</t>
  </si>
  <si>
    <t>Escavacao</t>
  </si>
  <si>
    <t>Total</t>
  </si>
  <si>
    <t>Formas</t>
  </si>
  <si>
    <t>m³</t>
  </si>
  <si>
    <t>Arm e Concretagem</t>
  </si>
  <si>
    <t>Itens</t>
  </si>
  <si>
    <t>8 sapatas 60x60x60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</si>
</sst>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1" fillId="2" borderId="1" xfId="0" applyFont="1" applyFill="1" applyBorder="1"/>
    <xf numFmtId="0" fontId="2" fillId="3" borderId="1" xfId="0" applyFont="1" applyFill="1" applyBorder="1"/>
    <xf numFmtId="0" fontId="1" fillId="0" borderId="0" xfId="0" applyFont="1" applyAlignment="1">
      <alignment horizontal="center"/>
    </xf>
    <xf numFmtId="0" fontId="2" fillId="4" borderId="1" xfId="0" applyFont="1" applyFill="1" applyBorder="1"/>
    <xf numFmtId="0" fontId="2" fillId="3" borderId="0" xfId="0" applyFont="1" applyFill="1"/>
    <xf numFmtId="43" fontId="0" fillId="0" borderId="0" xfId="1" applyFont="1" applyAlignment="1">
      <alignment horizontal="right"/>
    </xf>
    <xf numFmtId="0" fontId="2" fillId="0" borderId="1" xfId="0" applyFont="1" applyBorder="1"/>
    <xf numFmtId="2" fontId="0" fillId="0" borderId="0" xfId="0" applyNumberFormat="1"/>
    <xf numFmtId="2" fontId="0" fillId="0" borderId="0" xfId="0" applyNumberFormat="1" applyAlignment="1">
      <alignment horizontal="left"/>
    </xf>
    <xf numFmtId="43" fontId="0" fillId="0" borderId="0" xfId="1" applyFont="1" applyAlignment="1">
      <alignment horizontal="center"/>
    </xf>
    <xf numFmtId="43" fontId="1" fillId="0" borderId="0" xfId="1" applyFont="1" applyAlignment="1">
      <alignment horizontal="center"/>
    </xf>
    <xf numFmtId="0" fontId="0" fillId="0" borderId="1" xfId="0" applyBorder="1"/>
    <xf numFmtId="43" fontId="0" fillId="0" borderId="1" xfId="1" applyFont="1" applyBorder="1" applyAlignment="1">
      <alignment horizontal="right"/>
    </xf>
    <xf numFmtId="0" fontId="0" fillId="0" borderId="1" xfId="0" applyBorder="1" applyAlignment="1">
      <alignment horizontal="center"/>
    </xf>
    <xf numFmtId="43" fontId="1" fillId="0" borderId="1" xfId="1" applyFont="1" applyBorder="1" applyAlignment="1">
      <alignment horizontal="center"/>
    </xf>
    <xf numFmtId="0" fontId="2" fillId="0" borderId="1" xfId="0" applyFont="1" applyFill="1" applyBorder="1"/>
    <xf numFmtId="0" fontId="0" fillId="0" borderId="0" xfId="0" applyFill="1"/>
    <xf numFmtId="0" fontId="0" fillId="0" borderId="1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87"/>
  <sheetViews>
    <sheetView tabSelected="1" view="pageBreakPreview" zoomScaleNormal="55" zoomScaleSheetLayoutView="100" workbookViewId="0">
      <selection activeCell="C52" sqref="C52"/>
    </sheetView>
  </sheetViews>
  <sheetFormatPr defaultRowHeight="15" x14ac:dyDescent="0.25"/>
  <cols>
    <col min="2" max="2" width="36.42578125" bestFit="1" customWidth="1"/>
    <col min="3" max="3" width="19.85546875" customWidth="1"/>
    <col min="4" max="4" width="11.7109375" customWidth="1"/>
    <col min="5" max="5" width="9.140625" customWidth="1"/>
    <col min="6" max="6" width="14.5703125" customWidth="1"/>
    <col min="7" max="7" width="12.7109375" bestFit="1" customWidth="1"/>
    <col min="10" max="10" width="32.7109375" bestFit="1" customWidth="1"/>
    <col min="14" max="14" width="13.5703125" customWidth="1"/>
    <col min="18" max="18" width="44.28515625" bestFit="1" customWidth="1"/>
    <col min="21" max="21" width="13.85546875" bestFit="1" customWidth="1"/>
    <col min="26" max="26" width="32.7109375" bestFit="1" customWidth="1"/>
    <col min="29" max="29" width="13.85546875" bestFit="1" customWidth="1"/>
  </cols>
  <sheetData>
    <row r="2" spans="2:31" x14ac:dyDescent="0.25">
      <c r="B2" s="3" t="s">
        <v>0</v>
      </c>
      <c r="J2" s="3" t="s">
        <v>0</v>
      </c>
      <c r="R2" s="3" t="s">
        <v>0</v>
      </c>
      <c r="Z2" s="3" t="s">
        <v>0</v>
      </c>
    </row>
    <row r="3" spans="2:31" x14ac:dyDescent="0.25">
      <c r="B3" s="3" t="s">
        <v>1</v>
      </c>
      <c r="J3" s="3" t="s">
        <v>19</v>
      </c>
      <c r="R3" s="3" t="s">
        <v>33</v>
      </c>
      <c r="Z3" s="3" t="s">
        <v>39</v>
      </c>
    </row>
    <row r="4" spans="2:31" x14ac:dyDescent="0.25">
      <c r="C4" s="5" t="s">
        <v>6</v>
      </c>
      <c r="D4" s="5" t="s">
        <v>7</v>
      </c>
      <c r="E4" s="5" t="s">
        <v>8</v>
      </c>
      <c r="F4" s="5" t="s">
        <v>10</v>
      </c>
      <c r="K4" s="5" t="s">
        <v>6</v>
      </c>
      <c r="L4" s="5" t="s">
        <v>7</v>
      </c>
      <c r="M4" s="5" t="s">
        <v>8</v>
      </c>
      <c r="N4" s="5" t="s">
        <v>10</v>
      </c>
      <c r="S4" s="5" t="s">
        <v>6</v>
      </c>
      <c r="T4" s="5" t="s">
        <v>7</v>
      </c>
      <c r="U4" s="5" t="s">
        <v>8</v>
      </c>
      <c r="V4" s="5" t="s">
        <v>10</v>
      </c>
      <c r="AA4" s="5" t="s">
        <v>6</v>
      </c>
      <c r="AB4" s="5" t="s">
        <v>7</v>
      </c>
      <c r="AC4" s="5" t="s">
        <v>8</v>
      </c>
      <c r="AD4" s="5" t="s">
        <v>10</v>
      </c>
    </row>
    <row r="5" spans="2:31" x14ac:dyDescent="0.25">
      <c r="B5" s="4" t="s">
        <v>2</v>
      </c>
      <c r="C5" s="1"/>
      <c r="D5" s="1"/>
      <c r="E5" s="1"/>
      <c r="F5" s="1"/>
      <c r="G5" s="1"/>
      <c r="J5" s="4" t="s">
        <v>2</v>
      </c>
      <c r="K5" s="1">
        <v>26.05</v>
      </c>
      <c r="L5" s="1">
        <v>3.15</v>
      </c>
      <c r="M5" s="1">
        <f>K5*L5</f>
        <v>82.057500000000005</v>
      </c>
      <c r="N5" s="1"/>
      <c r="O5" s="1"/>
      <c r="P5" s="1"/>
      <c r="Q5" s="1"/>
      <c r="R5" s="4" t="s">
        <v>2</v>
      </c>
      <c r="S5" s="1">
        <f>21.25+17.03+19.41</f>
        <v>57.69</v>
      </c>
      <c r="T5" s="1">
        <v>3.15</v>
      </c>
      <c r="U5" s="1">
        <f>S5*T5</f>
        <v>181.7235</v>
      </c>
      <c r="V5" s="1"/>
      <c r="W5" s="1"/>
      <c r="X5" s="1"/>
      <c r="Z5" s="4" t="s">
        <v>2</v>
      </c>
      <c r="AB5" s="1"/>
      <c r="AC5" s="1"/>
      <c r="AD5" s="1"/>
      <c r="AE5" s="1"/>
    </row>
    <row r="6" spans="2:31" x14ac:dyDescent="0.25">
      <c r="B6" s="2"/>
      <c r="C6" s="1">
        <v>13.83</v>
      </c>
      <c r="D6" s="1">
        <v>2.7</v>
      </c>
      <c r="E6" s="1">
        <f>C6*D6</f>
        <v>37.341000000000001</v>
      </c>
      <c r="F6" s="1"/>
      <c r="G6" s="1"/>
      <c r="J6" s="2"/>
      <c r="K6" s="1"/>
      <c r="L6" s="1"/>
      <c r="M6" s="1"/>
      <c r="N6" s="1"/>
      <c r="O6" s="1"/>
      <c r="P6" s="1"/>
      <c r="Q6" s="1"/>
      <c r="R6" s="2"/>
      <c r="S6" s="1"/>
      <c r="T6" s="1"/>
      <c r="U6" s="1"/>
      <c r="V6" s="1"/>
      <c r="W6" s="1"/>
      <c r="X6" s="1"/>
      <c r="Z6" s="2"/>
      <c r="AA6" s="1">
        <f>16.25+17.57+17.47</f>
        <v>51.29</v>
      </c>
      <c r="AB6" s="1">
        <v>3.15</v>
      </c>
      <c r="AC6" s="1">
        <f>AA6*AB6</f>
        <v>161.5635</v>
      </c>
      <c r="AD6" s="1"/>
      <c r="AE6" s="1"/>
    </row>
    <row r="7" spans="2:31" x14ac:dyDescent="0.25">
      <c r="B7" s="4" t="s">
        <v>3</v>
      </c>
      <c r="C7" s="1"/>
      <c r="D7" s="1"/>
      <c r="E7" s="1"/>
      <c r="F7" s="1"/>
      <c r="G7" s="1"/>
      <c r="J7" s="4" t="s">
        <v>3</v>
      </c>
      <c r="K7" s="1"/>
      <c r="L7" s="1"/>
      <c r="M7" s="1"/>
      <c r="N7" s="1"/>
      <c r="O7" s="1"/>
      <c r="P7" s="1"/>
      <c r="Q7" s="1"/>
      <c r="R7" s="4" t="s">
        <v>3</v>
      </c>
      <c r="S7" s="1"/>
      <c r="T7" s="11"/>
      <c r="U7" s="1"/>
      <c r="V7" s="1"/>
      <c r="W7" s="1"/>
      <c r="X7" s="1"/>
      <c r="Z7" s="4" t="s">
        <v>3</v>
      </c>
      <c r="AD7" s="1"/>
      <c r="AE7" s="1"/>
    </row>
    <row r="8" spans="2:31" x14ac:dyDescent="0.25">
      <c r="B8" s="2"/>
      <c r="C8" s="1">
        <v>40.65</v>
      </c>
      <c r="D8" s="11">
        <v>3</v>
      </c>
      <c r="E8" s="1">
        <f t="shared" ref="E8" si="0">C8*D8</f>
        <v>121.94999999999999</v>
      </c>
      <c r="F8" s="1"/>
      <c r="G8" s="1"/>
      <c r="J8" s="2"/>
      <c r="K8" s="1">
        <f>5+4.25+52.34</f>
        <v>61.59</v>
      </c>
      <c r="L8" s="11">
        <v>3</v>
      </c>
      <c r="M8" s="1">
        <f>L8*K8</f>
        <v>184.77</v>
      </c>
      <c r="N8" s="1"/>
      <c r="O8" s="1"/>
      <c r="P8" s="1"/>
      <c r="Q8" s="1"/>
      <c r="R8" s="2"/>
      <c r="S8" s="1">
        <v>67.27</v>
      </c>
      <c r="T8" s="11">
        <v>3</v>
      </c>
      <c r="U8" s="1">
        <f>T8*S8</f>
        <v>201.81</v>
      </c>
      <c r="V8" s="1"/>
      <c r="W8" s="1"/>
      <c r="X8" s="1"/>
      <c r="Z8" s="2"/>
      <c r="AA8" s="1">
        <v>65.599999999999994</v>
      </c>
      <c r="AB8" s="11">
        <v>3</v>
      </c>
      <c r="AC8" s="1">
        <f>AB8*AA8</f>
        <v>196.79999999999998</v>
      </c>
      <c r="AD8" s="1"/>
      <c r="AE8" s="1"/>
    </row>
    <row r="9" spans="2:31" x14ac:dyDescent="0.25">
      <c r="B9" s="4" t="s">
        <v>4</v>
      </c>
      <c r="C9" s="1"/>
      <c r="D9" s="1"/>
      <c r="E9" s="1"/>
      <c r="F9" s="1"/>
      <c r="G9" s="1"/>
      <c r="J9" s="4" t="s">
        <v>4</v>
      </c>
      <c r="K9" s="1"/>
      <c r="L9" s="1"/>
      <c r="M9" s="1"/>
      <c r="N9" s="1"/>
      <c r="O9" s="1"/>
      <c r="P9" s="1"/>
      <c r="Q9" s="1"/>
      <c r="R9" s="4" t="s">
        <v>4</v>
      </c>
      <c r="S9" s="1"/>
      <c r="T9" s="1"/>
      <c r="U9" s="1"/>
      <c r="V9" s="1"/>
      <c r="W9" s="1"/>
      <c r="X9" s="1"/>
      <c r="Z9" s="4" t="s">
        <v>4</v>
      </c>
      <c r="AA9" s="1"/>
      <c r="AB9" s="1"/>
      <c r="AC9" s="1"/>
      <c r="AD9" s="1"/>
      <c r="AE9" s="1"/>
    </row>
    <row r="10" spans="2:31" x14ac:dyDescent="0.25">
      <c r="C10" s="1">
        <v>0.9</v>
      </c>
      <c r="D10" s="1">
        <v>2.1</v>
      </c>
      <c r="E10" s="1">
        <f>C10*D10*F10</f>
        <v>1.8900000000000001</v>
      </c>
      <c r="F10" s="1">
        <v>1</v>
      </c>
      <c r="G10" s="1" t="s">
        <v>22</v>
      </c>
      <c r="K10" s="1">
        <v>0.8</v>
      </c>
      <c r="L10" s="1">
        <v>2.1</v>
      </c>
      <c r="M10" s="1">
        <f>K10*L10*N10</f>
        <v>13.440000000000001</v>
      </c>
      <c r="N10" s="1">
        <v>8</v>
      </c>
      <c r="O10" s="1" t="s">
        <v>22</v>
      </c>
      <c r="P10" s="1"/>
      <c r="Q10" s="1"/>
      <c r="S10" s="1">
        <v>0.6</v>
      </c>
      <c r="T10" s="1">
        <v>2.1</v>
      </c>
      <c r="U10" s="1">
        <f>S10*T10*V10</f>
        <v>1.26</v>
      </c>
      <c r="V10" s="1">
        <v>1</v>
      </c>
      <c r="W10" s="1" t="s">
        <v>22</v>
      </c>
      <c r="X10" s="1"/>
      <c r="AA10" s="1"/>
      <c r="AB10" s="1"/>
      <c r="AD10" s="1"/>
      <c r="AE10" s="1"/>
    </row>
    <row r="11" spans="2:31" x14ac:dyDescent="0.25">
      <c r="C11" s="1">
        <v>0.8</v>
      </c>
      <c r="D11" s="1">
        <v>2.1</v>
      </c>
      <c r="E11" s="1">
        <f t="shared" ref="E11:E12" si="1">C11*D11*F11</f>
        <v>11.760000000000002</v>
      </c>
      <c r="F11" s="1">
        <v>7</v>
      </c>
      <c r="G11" s="1" t="s">
        <v>22</v>
      </c>
      <c r="K11" s="1">
        <v>0.75</v>
      </c>
      <c r="L11" s="1">
        <v>1.3</v>
      </c>
      <c r="M11" s="1">
        <f t="shared" ref="M11:M13" si="2">K11*L11*N11</f>
        <v>1.9500000000000002</v>
      </c>
      <c r="N11" s="1">
        <v>2</v>
      </c>
      <c r="O11" s="1" t="s">
        <v>23</v>
      </c>
      <c r="P11" s="1"/>
      <c r="Q11" s="1"/>
      <c r="S11" s="1">
        <v>0.7</v>
      </c>
      <c r="T11" s="1">
        <v>2.1</v>
      </c>
      <c r="U11" s="1">
        <f t="shared" ref="U11:U16" si="3">S11*T11*V11</f>
        <v>7.35</v>
      </c>
      <c r="V11" s="1">
        <v>5</v>
      </c>
      <c r="W11" s="1" t="s">
        <v>22</v>
      </c>
      <c r="X11" s="1"/>
      <c r="AA11" s="1">
        <v>0.7</v>
      </c>
      <c r="AB11" s="1">
        <v>2.1</v>
      </c>
      <c r="AC11" s="1">
        <f t="shared" ref="AC11:AC14" si="4">AA11*AB11*AD11</f>
        <v>13.23</v>
      </c>
      <c r="AD11" s="1">
        <v>9</v>
      </c>
      <c r="AE11" s="1" t="s">
        <v>22</v>
      </c>
    </row>
    <row r="12" spans="2:31" x14ac:dyDescent="0.25">
      <c r="C12" s="1">
        <v>0.6</v>
      </c>
      <c r="D12" s="1">
        <v>2.1</v>
      </c>
      <c r="E12" s="1">
        <f t="shared" si="1"/>
        <v>2.52</v>
      </c>
      <c r="F12" s="1">
        <v>2</v>
      </c>
      <c r="G12" s="1" t="s">
        <v>22</v>
      </c>
      <c r="K12" s="1">
        <v>0.7</v>
      </c>
      <c r="L12" s="1">
        <v>2.1</v>
      </c>
      <c r="M12" s="1">
        <f t="shared" si="2"/>
        <v>7.35</v>
      </c>
      <c r="N12" s="1">
        <v>5</v>
      </c>
      <c r="O12" s="1" t="s">
        <v>22</v>
      </c>
      <c r="P12" s="1"/>
      <c r="Q12" s="1"/>
      <c r="S12" s="1">
        <v>0.8</v>
      </c>
      <c r="T12" s="1">
        <v>2.1</v>
      </c>
      <c r="U12" s="1">
        <f t="shared" si="3"/>
        <v>8.4</v>
      </c>
      <c r="V12" s="1">
        <v>5</v>
      </c>
      <c r="W12" s="1" t="s">
        <v>22</v>
      </c>
      <c r="X12" s="1"/>
      <c r="AA12" s="1">
        <v>0.8</v>
      </c>
      <c r="AB12" s="1">
        <v>2.1</v>
      </c>
      <c r="AC12" s="1">
        <f t="shared" si="4"/>
        <v>30.240000000000002</v>
      </c>
      <c r="AD12" s="1">
        <v>18</v>
      </c>
      <c r="AE12" s="1" t="s">
        <v>22</v>
      </c>
    </row>
    <row r="13" spans="2:31" x14ac:dyDescent="0.25">
      <c r="C13" s="1"/>
      <c r="D13" s="1"/>
      <c r="E13" s="1"/>
      <c r="F13" s="1"/>
      <c r="G13" s="1"/>
      <c r="K13" s="1">
        <v>1.1599999999999999</v>
      </c>
      <c r="L13" s="1">
        <v>1.3</v>
      </c>
      <c r="M13" s="1">
        <f t="shared" si="2"/>
        <v>3.016</v>
      </c>
      <c r="N13" s="1">
        <v>2</v>
      </c>
      <c r="O13" s="1" t="s">
        <v>23</v>
      </c>
      <c r="P13" s="1"/>
      <c r="Q13" s="1"/>
      <c r="S13" s="1">
        <v>0.9</v>
      </c>
      <c r="T13" s="1">
        <v>2.1</v>
      </c>
      <c r="U13" s="1">
        <f t="shared" si="3"/>
        <v>3.7800000000000002</v>
      </c>
      <c r="V13" s="1">
        <v>2</v>
      </c>
      <c r="W13" s="1" t="s">
        <v>22</v>
      </c>
      <c r="X13" s="1"/>
      <c r="AA13" s="1">
        <v>0.9</v>
      </c>
      <c r="AB13" s="1">
        <v>1.3</v>
      </c>
      <c r="AC13" s="1">
        <f t="shared" si="4"/>
        <v>2.3400000000000003</v>
      </c>
      <c r="AD13" s="1">
        <v>2</v>
      </c>
      <c r="AE13" s="1" t="s">
        <v>23</v>
      </c>
    </row>
    <row r="14" spans="2:31" x14ac:dyDescent="0.25">
      <c r="C14" s="1"/>
      <c r="D14" s="1"/>
      <c r="E14" s="1"/>
      <c r="F14" s="1"/>
      <c r="G14" s="1"/>
      <c r="Q14" s="1"/>
      <c r="S14" s="1">
        <v>1</v>
      </c>
      <c r="T14" s="1">
        <v>2.1</v>
      </c>
      <c r="U14" s="1">
        <f t="shared" si="3"/>
        <v>4.2</v>
      </c>
      <c r="V14" s="1">
        <v>2</v>
      </c>
      <c r="W14" s="1" t="s">
        <v>22</v>
      </c>
      <c r="X14" s="1"/>
      <c r="AA14" s="1">
        <v>0.7</v>
      </c>
      <c r="AB14" s="1">
        <v>1.3</v>
      </c>
      <c r="AC14" s="1">
        <f t="shared" si="4"/>
        <v>1.8199999999999998</v>
      </c>
      <c r="AD14" s="1">
        <v>2</v>
      </c>
      <c r="AE14" s="1" t="s">
        <v>23</v>
      </c>
    </row>
    <row r="15" spans="2:31" x14ac:dyDescent="0.25">
      <c r="C15" s="1"/>
      <c r="D15" s="1"/>
      <c r="E15" s="1"/>
      <c r="F15" s="1"/>
      <c r="G15" s="1"/>
      <c r="Q15" s="1"/>
      <c r="S15" s="1">
        <v>0.85</v>
      </c>
      <c r="T15" s="1">
        <v>0.65</v>
      </c>
      <c r="U15" s="1">
        <f t="shared" si="3"/>
        <v>1.105</v>
      </c>
      <c r="V15" s="1">
        <v>2</v>
      </c>
      <c r="W15" s="1" t="s">
        <v>23</v>
      </c>
      <c r="X15" s="1"/>
      <c r="AA15" s="1"/>
      <c r="AB15" s="1"/>
      <c r="AC15" s="1"/>
      <c r="AD15" s="1"/>
      <c r="AE15" s="1"/>
    </row>
    <row r="16" spans="2:31" x14ac:dyDescent="0.25">
      <c r="C16" s="1"/>
      <c r="D16" s="1"/>
      <c r="E16" s="1"/>
      <c r="F16" s="1"/>
      <c r="G16" s="1"/>
      <c r="Q16" s="1"/>
      <c r="S16" s="1">
        <v>0.62</v>
      </c>
      <c r="T16" s="1">
        <v>0.65</v>
      </c>
      <c r="U16" s="1">
        <f t="shared" si="3"/>
        <v>0.80600000000000005</v>
      </c>
      <c r="V16" s="1">
        <v>2</v>
      </c>
      <c r="W16" s="1" t="s">
        <v>23</v>
      </c>
      <c r="X16" s="1"/>
      <c r="AA16" s="1"/>
      <c r="AB16" s="1"/>
      <c r="AC16" s="1"/>
      <c r="AD16" s="1"/>
      <c r="AE16" s="1"/>
    </row>
    <row r="17" spans="2:31" x14ac:dyDescent="0.25">
      <c r="B17" s="4" t="s">
        <v>5</v>
      </c>
      <c r="C17" s="1"/>
      <c r="D17" s="1"/>
      <c r="E17" s="1"/>
      <c r="G17" s="1"/>
      <c r="J17" s="4" t="s">
        <v>5</v>
      </c>
      <c r="K17" s="1"/>
      <c r="L17" s="1"/>
      <c r="M17" s="1"/>
      <c r="N17" s="1"/>
      <c r="O17" s="1"/>
      <c r="P17" s="1"/>
      <c r="Q17" s="1"/>
      <c r="R17" s="4" t="s">
        <v>5</v>
      </c>
      <c r="S17" s="1"/>
      <c r="T17" s="1"/>
      <c r="U17" s="1"/>
      <c r="V17" s="1"/>
      <c r="W17" s="1"/>
      <c r="X17" s="1"/>
      <c r="Z17" s="4" t="s">
        <v>5</v>
      </c>
      <c r="AA17" s="1"/>
      <c r="AB17" s="1"/>
      <c r="AC17" s="1"/>
      <c r="AD17" s="1"/>
      <c r="AE17" s="1"/>
    </row>
    <row r="18" spans="2:31" x14ac:dyDescent="0.25">
      <c r="B18" s="2"/>
      <c r="C18" s="1"/>
      <c r="D18" s="1"/>
      <c r="E18" s="1">
        <v>0.52</v>
      </c>
      <c r="F18" s="1" t="s">
        <v>14</v>
      </c>
      <c r="G18" s="1"/>
      <c r="J18" s="2"/>
      <c r="K18" s="1"/>
      <c r="L18" s="1"/>
      <c r="M18" s="1"/>
      <c r="N18" s="1" t="s">
        <v>53</v>
      </c>
      <c r="O18" s="1"/>
      <c r="P18" s="1"/>
      <c r="Q18" s="1"/>
      <c r="R18" s="2"/>
      <c r="S18" s="1"/>
      <c r="T18" s="1"/>
      <c r="U18" s="1">
        <v>6</v>
      </c>
      <c r="V18" s="1" t="s">
        <v>34</v>
      </c>
      <c r="W18" s="1"/>
      <c r="X18" s="1"/>
      <c r="Z18" s="2"/>
      <c r="AA18" s="1"/>
      <c r="AB18" s="1"/>
      <c r="AC18" s="1"/>
      <c r="AD18" s="1" t="s">
        <v>29</v>
      </c>
      <c r="AE18" s="1"/>
    </row>
    <row r="19" spans="2:31" x14ac:dyDescent="0.25">
      <c r="B19" s="2"/>
      <c r="C19" s="1"/>
      <c r="D19" s="1"/>
      <c r="E19" s="1">
        <v>3.2</v>
      </c>
      <c r="F19" s="1" t="s">
        <v>15</v>
      </c>
      <c r="G19" s="1"/>
      <c r="J19" s="2"/>
      <c r="K19" s="1"/>
      <c r="L19" s="1"/>
      <c r="M19" s="1">
        <f>0.6+0.626</f>
        <v>1.226</v>
      </c>
      <c r="N19" s="1" t="s">
        <v>21</v>
      </c>
      <c r="O19" s="1"/>
      <c r="P19" s="1"/>
      <c r="Q19" s="1"/>
      <c r="R19" s="2"/>
      <c r="S19" s="1"/>
      <c r="T19" s="1"/>
      <c r="U19" s="1" t="s">
        <v>38</v>
      </c>
      <c r="V19" s="1" t="s">
        <v>37</v>
      </c>
      <c r="W19" s="1"/>
      <c r="X19" s="1"/>
      <c r="Z19" s="2"/>
      <c r="AA19" s="1"/>
      <c r="AB19" s="1"/>
      <c r="AC19" s="1"/>
      <c r="AD19" s="1" t="s">
        <v>41</v>
      </c>
      <c r="AE19" s="1"/>
    </row>
    <row r="20" spans="2:31" x14ac:dyDescent="0.25">
      <c r="B20" s="2"/>
      <c r="C20" s="1"/>
      <c r="D20" s="1"/>
      <c r="F20" s="1" t="s">
        <v>44</v>
      </c>
      <c r="G20" s="1"/>
      <c r="J20" s="2"/>
      <c r="K20" s="1"/>
      <c r="L20" s="1"/>
      <c r="M20" s="1"/>
      <c r="N20" s="1" t="s">
        <v>51</v>
      </c>
      <c r="O20" s="1"/>
      <c r="P20" s="1"/>
      <c r="Q20" s="1"/>
      <c r="R20" s="2"/>
      <c r="S20" s="1"/>
      <c r="T20" s="1"/>
      <c r="U20" s="1" t="s">
        <v>59</v>
      </c>
      <c r="W20" s="1"/>
      <c r="X20" s="1"/>
      <c r="Z20" s="2"/>
      <c r="AA20" s="1"/>
      <c r="AB20" s="1"/>
      <c r="AC20" s="1"/>
      <c r="AD20" s="1" t="s">
        <v>70</v>
      </c>
      <c r="AE20" s="1"/>
    </row>
    <row r="21" spans="2:31" x14ac:dyDescent="0.25">
      <c r="B21" s="2"/>
      <c r="C21" s="1"/>
      <c r="D21" s="1"/>
      <c r="F21" s="1" t="s">
        <v>20</v>
      </c>
      <c r="G21" s="1"/>
      <c r="J21" s="2"/>
      <c r="K21" s="1"/>
      <c r="L21" s="1"/>
      <c r="M21" s="1"/>
      <c r="N21" s="1" t="s">
        <v>54</v>
      </c>
      <c r="O21" s="1"/>
      <c r="P21" s="1"/>
      <c r="Q21" s="1"/>
      <c r="R21" s="2"/>
      <c r="S21" s="1"/>
      <c r="T21" s="1"/>
      <c r="U21" s="1" t="s">
        <v>62</v>
      </c>
      <c r="V21" s="1"/>
      <c r="W21" s="1"/>
      <c r="X21" s="1"/>
      <c r="Z21" s="2"/>
      <c r="AA21" s="1"/>
      <c r="AB21" s="1"/>
      <c r="AC21" s="1"/>
      <c r="AD21" s="1" t="s">
        <v>62</v>
      </c>
      <c r="AE21" s="1"/>
    </row>
    <row r="22" spans="2:31" x14ac:dyDescent="0.25">
      <c r="B22" s="2"/>
      <c r="C22" s="1"/>
      <c r="D22" s="1"/>
      <c r="F22" s="1" t="s">
        <v>51</v>
      </c>
      <c r="G22" s="1"/>
      <c r="J22" s="2"/>
      <c r="K22" s="1"/>
      <c r="L22" s="1"/>
      <c r="M22" s="1"/>
      <c r="N22" s="1" t="s">
        <v>62</v>
      </c>
      <c r="O22" s="1"/>
      <c r="P22" s="1"/>
      <c r="Q22" s="1"/>
      <c r="R22" s="2"/>
      <c r="S22" s="1"/>
      <c r="T22" s="1"/>
      <c r="U22" s="1" t="s">
        <v>68</v>
      </c>
      <c r="V22" s="1"/>
      <c r="W22" s="1"/>
      <c r="X22" s="1"/>
      <c r="Z22" s="2"/>
      <c r="AA22" s="1"/>
      <c r="AB22" s="1"/>
      <c r="AC22" s="1"/>
      <c r="AD22" s="1"/>
      <c r="AE22" s="1"/>
    </row>
    <row r="23" spans="2:31" x14ac:dyDescent="0.25">
      <c r="B23" s="2"/>
      <c r="C23" s="1"/>
      <c r="D23" s="1"/>
      <c r="F23" s="1"/>
      <c r="G23" s="1"/>
      <c r="J23" s="2"/>
      <c r="K23" s="1"/>
      <c r="L23" s="1"/>
      <c r="M23" s="1"/>
      <c r="N23" s="1" t="s">
        <v>65</v>
      </c>
      <c r="O23" s="1"/>
      <c r="P23" s="1"/>
      <c r="Q23" s="1"/>
      <c r="R23" s="2"/>
      <c r="S23" s="1"/>
      <c r="T23" s="1"/>
      <c r="U23" s="1"/>
      <c r="V23" s="1"/>
      <c r="W23" s="1"/>
      <c r="X23" s="1"/>
      <c r="Z23" s="2"/>
      <c r="AA23" s="1"/>
      <c r="AB23" s="1"/>
      <c r="AC23" s="1"/>
      <c r="AD23" s="1"/>
      <c r="AE23" s="1"/>
    </row>
    <row r="24" spans="2:31" x14ac:dyDescent="0.25">
      <c r="B24" s="4" t="s">
        <v>9</v>
      </c>
      <c r="C24" s="1"/>
      <c r="D24" s="1"/>
      <c r="E24" s="1"/>
      <c r="G24" s="1"/>
      <c r="J24" s="4" t="s">
        <v>9</v>
      </c>
      <c r="K24" s="1"/>
      <c r="L24" s="1"/>
      <c r="M24" s="1"/>
      <c r="N24" s="1">
        <v>150</v>
      </c>
      <c r="O24" s="1"/>
      <c r="P24" s="1"/>
      <c r="Q24" s="1"/>
      <c r="R24" s="4" t="s">
        <v>9</v>
      </c>
      <c r="S24" s="1"/>
      <c r="T24" s="1"/>
      <c r="U24" s="1"/>
      <c r="V24" s="1">
        <v>150</v>
      </c>
      <c r="W24" s="1"/>
      <c r="X24" s="1"/>
      <c r="Z24" s="4" t="s">
        <v>9</v>
      </c>
      <c r="AA24" s="1"/>
      <c r="AB24" s="1"/>
      <c r="AC24" s="1"/>
      <c r="AD24" s="1"/>
      <c r="AE24" s="1"/>
    </row>
    <row r="25" spans="2:31" x14ac:dyDescent="0.25">
      <c r="B25" s="2"/>
      <c r="C25" s="1"/>
      <c r="D25" s="1"/>
      <c r="E25" s="1">
        <v>75</v>
      </c>
      <c r="F25" s="1"/>
      <c r="G25" s="1"/>
      <c r="J25" s="2"/>
      <c r="K25" s="1"/>
      <c r="L25" s="1"/>
      <c r="M25" s="1"/>
      <c r="N25" s="1"/>
      <c r="O25" s="1"/>
      <c r="P25" s="1"/>
      <c r="Q25" s="1"/>
      <c r="R25" s="2"/>
      <c r="S25" s="1"/>
      <c r="T25" s="1"/>
      <c r="U25" s="1"/>
      <c r="V25" s="1"/>
      <c r="W25" s="1"/>
      <c r="X25" s="1"/>
      <c r="Z25" s="2"/>
      <c r="AA25" s="1"/>
      <c r="AB25" s="1"/>
      <c r="AC25" s="1"/>
      <c r="AD25" s="1">
        <v>150</v>
      </c>
      <c r="AE25" s="1"/>
    </row>
    <row r="26" spans="2:31" x14ac:dyDescent="0.25">
      <c r="B26" s="4" t="s">
        <v>55</v>
      </c>
      <c r="C26" s="1"/>
      <c r="D26" s="1"/>
      <c r="E26" s="1"/>
      <c r="F26" s="1"/>
      <c r="G26" s="1"/>
      <c r="J26" s="2"/>
      <c r="K26" s="1"/>
      <c r="L26" s="1"/>
      <c r="M26" s="1"/>
      <c r="N26" s="1"/>
      <c r="O26" s="1"/>
      <c r="P26" s="1"/>
      <c r="Q26" s="1"/>
      <c r="R26" s="4" t="s">
        <v>26</v>
      </c>
      <c r="S26" s="1"/>
      <c r="T26" s="1"/>
      <c r="U26" s="1"/>
      <c r="V26" s="1"/>
      <c r="W26" s="1"/>
      <c r="X26" s="1"/>
      <c r="Z26" s="4" t="s">
        <v>26</v>
      </c>
      <c r="AA26" s="1"/>
      <c r="AB26" s="1"/>
      <c r="AC26" s="1"/>
      <c r="AD26" s="1"/>
      <c r="AE26" s="1"/>
    </row>
    <row r="27" spans="2:31" x14ac:dyDescent="0.25">
      <c r="B27" s="2"/>
      <c r="C27" s="1">
        <v>22.04</v>
      </c>
      <c r="D27" s="1">
        <v>2.7</v>
      </c>
      <c r="E27" s="1">
        <f>C27*D27</f>
        <v>59.508000000000003</v>
      </c>
      <c r="F27" s="1"/>
      <c r="G27" s="1"/>
      <c r="J27" s="2"/>
      <c r="K27" s="1"/>
      <c r="L27" s="1"/>
      <c r="M27" s="1"/>
      <c r="N27" s="1"/>
      <c r="O27" s="1"/>
      <c r="P27" s="1"/>
      <c r="Q27" s="1"/>
      <c r="R27" s="2"/>
      <c r="S27" s="1"/>
      <c r="T27" s="1"/>
      <c r="U27" s="1"/>
      <c r="V27" s="1"/>
      <c r="W27" s="1"/>
      <c r="X27" s="1"/>
      <c r="Z27" s="2"/>
      <c r="AA27" s="1">
        <f>16.25+17.57</f>
        <v>33.82</v>
      </c>
      <c r="AB27" s="1">
        <v>1.5</v>
      </c>
      <c r="AC27" s="1">
        <f>AA27*AB27</f>
        <v>50.730000000000004</v>
      </c>
      <c r="AD27" s="1"/>
      <c r="AE27" s="1"/>
    </row>
    <row r="28" spans="2:31" x14ac:dyDescent="0.25">
      <c r="B28" s="2"/>
      <c r="C28" s="1"/>
      <c r="D28" s="1"/>
      <c r="E28" s="1">
        <v>15</v>
      </c>
      <c r="F28" s="1"/>
      <c r="G28" s="1"/>
      <c r="J28" s="2"/>
      <c r="K28" s="1"/>
      <c r="L28" s="1"/>
      <c r="M28" s="1"/>
      <c r="N28" s="1"/>
      <c r="O28" s="1"/>
      <c r="P28" s="1"/>
      <c r="Q28" s="1"/>
      <c r="R28" s="2"/>
      <c r="S28" s="1"/>
      <c r="T28" s="1"/>
      <c r="U28" s="1"/>
      <c r="V28" s="1"/>
      <c r="W28" s="1"/>
      <c r="X28" s="1"/>
      <c r="Z28" s="2"/>
      <c r="AA28" s="1"/>
      <c r="AB28" s="1"/>
      <c r="AC28" s="1"/>
      <c r="AD28" s="1"/>
      <c r="AE28" s="1"/>
    </row>
    <row r="29" spans="2:31" x14ac:dyDescent="0.25">
      <c r="B29" s="4" t="s">
        <v>16</v>
      </c>
      <c r="C29" s="1"/>
      <c r="D29" s="1"/>
      <c r="E29" s="1"/>
      <c r="F29" t="s">
        <v>45</v>
      </c>
      <c r="G29" s="1"/>
      <c r="J29" s="4" t="s">
        <v>16</v>
      </c>
      <c r="K29" s="1"/>
      <c r="L29" s="1"/>
      <c r="M29" s="1"/>
      <c r="O29" s="1"/>
      <c r="P29" s="1"/>
      <c r="Q29" s="1"/>
      <c r="R29" s="4" t="s">
        <v>16</v>
      </c>
      <c r="S29" s="1"/>
      <c r="T29" s="1"/>
      <c r="U29" s="1"/>
      <c r="W29" s="1"/>
      <c r="X29" s="1"/>
      <c r="Z29" s="4" t="s">
        <v>16</v>
      </c>
      <c r="AA29" s="1"/>
      <c r="AB29" s="1"/>
      <c r="AC29" s="1"/>
      <c r="AE29" s="1"/>
    </row>
    <row r="30" spans="2:31" x14ac:dyDescent="0.25">
      <c r="B30" s="2"/>
      <c r="C30" s="1"/>
      <c r="D30" s="1"/>
      <c r="E30" s="1"/>
      <c r="F30" s="1" t="s">
        <v>46</v>
      </c>
      <c r="G30" s="1"/>
      <c r="J30" s="2"/>
      <c r="K30" s="1"/>
      <c r="L30" s="1"/>
      <c r="M30" s="1"/>
      <c r="N30" s="1" t="s">
        <v>30</v>
      </c>
      <c r="O30" s="1"/>
      <c r="P30" s="1"/>
      <c r="Q30" s="1"/>
      <c r="R30" s="2"/>
      <c r="S30" s="1"/>
      <c r="T30" s="1"/>
      <c r="U30" s="1"/>
      <c r="V30" s="1" t="s">
        <v>30</v>
      </c>
      <c r="W30" s="1"/>
      <c r="X30" s="1"/>
      <c r="Z30" s="2"/>
      <c r="AA30" s="1"/>
      <c r="AB30" s="1"/>
      <c r="AC30" s="1"/>
      <c r="AD30" s="1" t="s">
        <v>42</v>
      </c>
      <c r="AE30" s="1"/>
    </row>
    <row r="31" spans="2:31" x14ac:dyDescent="0.25">
      <c r="B31" s="4" t="s">
        <v>11</v>
      </c>
      <c r="C31" s="1"/>
      <c r="D31" s="1"/>
      <c r="E31" s="1"/>
      <c r="J31" s="4" t="s">
        <v>11</v>
      </c>
      <c r="K31" s="1"/>
      <c r="L31" s="1"/>
      <c r="M31" s="1"/>
      <c r="N31" s="1"/>
      <c r="O31" s="1"/>
      <c r="P31" s="1"/>
      <c r="Q31" s="1"/>
      <c r="R31" s="4" t="s">
        <v>11</v>
      </c>
      <c r="S31" s="1"/>
      <c r="T31" s="1"/>
      <c r="U31" s="1"/>
      <c r="V31" s="1"/>
      <c r="W31" s="1"/>
      <c r="X31" s="1"/>
      <c r="Z31" s="4" t="s">
        <v>71</v>
      </c>
      <c r="AA31" s="1"/>
      <c r="AB31" s="1"/>
      <c r="AC31" s="1"/>
      <c r="AD31" s="1" t="s">
        <v>72</v>
      </c>
      <c r="AE31" s="1"/>
    </row>
    <row r="32" spans="2:31" x14ac:dyDescent="0.25">
      <c r="B32" s="2"/>
      <c r="C32" s="1">
        <v>30</v>
      </c>
      <c r="D32" s="1">
        <v>1.8</v>
      </c>
      <c r="E32" s="1">
        <f t="shared" ref="E32" si="5">C32*D32</f>
        <v>54</v>
      </c>
      <c r="J32" s="2"/>
      <c r="K32" s="1">
        <v>40</v>
      </c>
      <c r="L32" s="1">
        <v>1.8</v>
      </c>
      <c r="M32" s="1">
        <f>K32*L32</f>
        <v>72</v>
      </c>
      <c r="N32" s="1"/>
      <c r="O32" s="1"/>
      <c r="P32" s="1"/>
      <c r="Q32" s="1"/>
      <c r="R32" s="2"/>
      <c r="S32" s="1">
        <v>27</v>
      </c>
      <c r="T32" s="1">
        <v>1.8</v>
      </c>
      <c r="U32" s="1">
        <f>S32*T32</f>
        <v>48.6</v>
      </c>
      <c r="V32" s="1"/>
      <c r="W32" s="1"/>
      <c r="X32" s="1"/>
      <c r="Z32" s="2"/>
      <c r="AA32" s="1"/>
      <c r="AB32" s="1"/>
      <c r="AC32" s="1"/>
      <c r="AD32" s="1"/>
      <c r="AE32" s="1"/>
    </row>
    <row r="33" spans="2:31" x14ac:dyDescent="0.25">
      <c r="B33" s="2"/>
      <c r="C33" s="1"/>
      <c r="D33" s="1"/>
      <c r="E33" s="1" t="s">
        <v>47</v>
      </c>
      <c r="J33" s="2"/>
      <c r="K33" s="1"/>
      <c r="L33" s="1"/>
      <c r="M33" s="1"/>
      <c r="N33" s="1"/>
      <c r="O33" s="1"/>
      <c r="P33" s="1"/>
      <c r="Q33" s="1"/>
      <c r="R33" s="2"/>
      <c r="S33" s="1"/>
      <c r="T33" s="1"/>
      <c r="U33" s="1"/>
      <c r="V33" s="1"/>
      <c r="W33" s="1"/>
      <c r="X33" s="1"/>
      <c r="Z33" s="1"/>
      <c r="AA33" s="1"/>
      <c r="AB33" s="1"/>
      <c r="AC33" s="1"/>
      <c r="AD33" s="1"/>
      <c r="AE33" s="1"/>
    </row>
    <row r="34" spans="2:31" x14ac:dyDescent="0.25">
      <c r="B34" s="4" t="s">
        <v>12</v>
      </c>
      <c r="C34" s="1"/>
      <c r="D34" s="1">
        <v>0.2</v>
      </c>
      <c r="E34" s="1">
        <v>3.2</v>
      </c>
      <c r="J34" s="4" t="s">
        <v>28</v>
      </c>
      <c r="K34" s="1">
        <v>54.17</v>
      </c>
      <c r="L34" s="1">
        <v>1.6</v>
      </c>
      <c r="M34" s="1">
        <f>K34*L34</f>
        <v>86.672000000000011</v>
      </c>
      <c r="N34" s="1"/>
      <c r="O34" s="1"/>
      <c r="P34" s="1"/>
      <c r="Q34" s="1"/>
      <c r="R34" s="2"/>
      <c r="S34" s="1"/>
      <c r="T34" s="1"/>
      <c r="U34" s="1"/>
      <c r="V34" s="1"/>
      <c r="W34" s="1"/>
      <c r="X34" s="1"/>
      <c r="Z34" s="1"/>
      <c r="AA34" s="1"/>
      <c r="AB34" s="1"/>
      <c r="AC34" s="1"/>
      <c r="AD34" s="1"/>
      <c r="AE34" s="1"/>
    </row>
    <row r="35" spans="2:31" x14ac:dyDescent="0.25">
      <c r="B35" s="4" t="s">
        <v>52</v>
      </c>
      <c r="C35" s="1"/>
      <c r="D35" s="1"/>
      <c r="E35" s="1">
        <v>5.24</v>
      </c>
      <c r="J35" s="2"/>
      <c r="K35" s="1"/>
      <c r="L35" s="1"/>
      <c r="M35" s="1"/>
      <c r="N35" s="1"/>
      <c r="O35" s="1"/>
      <c r="P35" s="1"/>
      <c r="Q35" s="1"/>
      <c r="R35" s="4" t="s">
        <v>17</v>
      </c>
      <c r="S35" s="1"/>
      <c r="T35" s="1"/>
      <c r="U35" s="1" t="s">
        <v>58</v>
      </c>
      <c r="V35" s="1" t="s">
        <v>57</v>
      </c>
      <c r="W35" s="1"/>
      <c r="X35" s="1"/>
      <c r="Z35" s="1"/>
      <c r="AA35" s="1"/>
      <c r="AB35" s="1"/>
      <c r="AC35" s="1"/>
      <c r="AD35" s="1"/>
      <c r="AE35" s="1"/>
    </row>
    <row r="36" spans="2:31" x14ac:dyDescent="0.25">
      <c r="B36" s="4" t="s">
        <v>18</v>
      </c>
      <c r="C36" s="1">
        <v>936</v>
      </c>
      <c r="D36" s="1"/>
      <c r="E36" s="1"/>
      <c r="J36" s="4" t="s">
        <v>18</v>
      </c>
      <c r="K36" s="1">
        <f>C36*2</f>
        <v>1872</v>
      </c>
      <c r="L36" s="1"/>
      <c r="M36" s="1"/>
      <c r="N36" s="1"/>
      <c r="O36" s="1"/>
      <c r="P36" s="1"/>
      <c r="Q36" s="1"/>
      <c r="R36" s="4" t="s">
        <v>18</v>
      </c>
      <c r="S36" s="1">
        <v>1872</v>
      </c>
      <c r="T36" s="1"/>
      <c r="U36" s="1"/>
      <c r="V36" s="1"/>
      <c r="W36" s="1"/>
      <c r="X36" s="1"/>
      <c r="Z36" s="4" t="s">
        <v>18</v>
      </c>
      <c r="AA36" s="1">
        <v>2000</v>
      </c>
      <c r="AB36" s="1"/>
      <c r="AC36" s="1"/>
      <c r="AD36" s="1"/>
      <c r="AE36" s="1"/>
    </row>
    <row r="37" spans="2:31" x14ac:dyDescent="0.25">
      <c r="B37" s="4" t="s">
        <v>13</v>
      </c>
      <c r="C37" s="1"/>
      <c r="D37" s="1"/>
      <c r="F37" s="1" t="s">
        <v>50</v>
      </c>
      <c r="J37" s="4" t="s">
        <v>13</v>
      </c>
      <c r="K37" s="1"/>
      <c r="L37" s="1"/>
      <c r="M37" s="1"/>
      <c r="N37" s="1" t="s">
        <v>64</v>
      </c>
      <c r="O37" s="1"/>
      <c r="P37" s="1"/>
      <c r="Q37" s="1"/>
      <c r="R37" s="2"/>
      <c r="S37" s="1"/>
      <c r="T37" s="1"/>
      <c r="U37" s="1"/>
      <c r="V37" s="1"/>
      <c r="W37" s="1"/>
      <c r="X37" s="1"/>
      <c r="Z37" s="4" t="s">
        <v>13</v>
      </c>
      <c r="AA37" s="1"/>
      <c r="AB37" s="1"/>
      <c r="AC37" s="1"/>
      <c r="AD37" s="1" t="s">
        <v>69</v>
      </c>
      <c r="AE37" s="1"/>
    </row>
    <row r="38" spans="2:31" x14ac:dyDescent="0.25">
      <c r="B38" s="4" t="s">
        <v>48</v>
      </c>
      <c r="C38" s="1"/>
      <c r="D38" s="1"/>
      <c r="E38" s="1">
        <f>4*3.5</f>
        <v>14</v>
      </c>
      <c r="K38" s="1"/>
      <c r="L38" s="1"/>
      <c r="M38" s="1"/>
      <c r="N38" s="1"/>
      <c r="O38" s="1"/>
      <c r="P38" s="1"/>
      <c r="Q38" s="1"/>
      <c r="R38" s="2"/>
      <c r="S38" s="1"/>
      <c r="T38" s="1"/>
      <c r="U38" s="1"/>
      <c r="V38" s="1"/>
      <c r="W38" s="1"/>
      <c r="X38" s="1"/>
      <c r="Z38" s="6"/>
      <c r="AA38" s="1"/>
      <c r="AB38" s="1"/>
      <c r="AC38" s="1"/>
      <c r="AD38" s="1"/>
      <c r="AE38" s="1"/>
    </row>
    <row r="39" spans="2:31" x14ac:dyDescent="0.25">
      <c r="B39" s="4" t="s">
        <v>49</v>
      </c>
      <c r="C39" s="1">
        <v>4.2</v>
      </c>
      <c r="D39" s="1"/>
      <c r="E39" s="1"/>
      <c r="J39" s="4" t="s">
        <v>24</v>
      </c>
      <c r="K39" s="1"/>
      <c r="L39" s="1"/>
      <c r="M39" s="1">
        <f>17.78+11.78</f>
        <v>29.560000000000002</v>
      </c>
      <c r="N39" s="1"/>
      <c r="O39" s="1"/>
      <c r="P39" s="1"/>
      <c r="Q39" s="1"/>
      <c r="R39" s="4" t="s">
        <v>36</v>
      </c>
      <c r="S39" s="1"/>
      <c r="T39" s="1"/>
      <c r="U39" s="1">
        <v>721.46</v>
      </c>
      <c r="V39" s="1" t="s">
        <v>73</v>
      </c>
      <c r="W39" s="1"/>
      <c r="X39" s="1"/>
      <c r="Z39" s="4" t="s">
        <v>25</v>
      </c>
      <c r="AA39" s="1"/>
      <c r="AB39" s="1"/>
      <c r="AC39" s="1">
        <v>18</v>
      </c>
      <c r="AD39" s="1"/>
      <c r="AE39" s="1"/>
    </row>
    <row r="40" spans="2:31" x14ac:dyDescent="0.25">
      <c r="B40" s="4" t="s">
        <v>63</v>
      </c>
      <c r="E40" t="s">
        <v>61</v>
      </c>
      <c r="F40" t="s">
        <v>60</v>
      </c>
      <c r="J40" s="4" t="s">
        <v>25</v>
      </c>
      <c r="K40" s="1"/>
      <c r="L40" s="1"/>
      <c r="M40" s="1">
        <f>3.15+5.66</f>
        <v>8.81</v>
      </c>
      <c r="N40" s="1"/>
      <c r="O40" s="1"/>
      <c r="P40" s="1"/>
      <c r="Q40" s="1"/>
      <c r="R40" s="4" t="s">
        <v>35</v>
      </c>
      <c r="S40" s="1"/>
      <c r="T40" s="1"/>
      <c r="U40" s="1">
        <v>115.9</v>
      </c>
      <c r="V40" s="1"/>
      <c r="W40" s="1"/>
      <c r="X40" s="1"/>
      <c r="Z40" s="4" t="s">
        <v>35</v>
      </c>
      <c r="AA40" s="1"/>
      <c r="AB40" s="1"/>
      <c r="AC40" s="1">
        <v>792.8</v>
      </c>
      <c r="AD40" s="1"/>
      <c r="AE40" s="1"/>
    </row>
    <row r="41" spans="2:31" x14ac:dyDescent="0.25">
      <c r="J41" s="4" t="s">
        <v>27</v>
      </c>
      <c r="K41" s="1"/>
      <c r="L41" s="1"/>
      <c r="M41" s="1">
        <f>14.16+11.78</f>
        <v>25.939999999999998</v>
      </c>
      <c r="N41" s="1"/>
      <c r="O41" s="1"/>
      <c r="P41" s="1"/>
      <c r="Q41" s="1"/>
      <c r="R41" s="4" t="s">
        <v>27</v>
      </c>
      <c r="S41" s="1"/>
      <c r="T41" s="1"/>
      <c r="U41" s="1">
        <f>18.3+20</f>
        <v>38.299999999999997</v>
      </c>
      <c r="V41" s="1">
        <v>19</v>
      </c>
      <c r="W41" s="1"/>
      <c r="X41" s="1"/>
      <c r="Z41" s="6"/>
      <c r="AA41" s="1"/>
      <c r="AB41" s="1"/>
      <c r="AC41" s="1"/>
      <c r="AD41" s="1"/>
      <c r="AE41" s="1"/>
    </row>
    <row r="42" spans="2:31" x14ac:dyDescent="0.25">
      <c r="J42" s="4" t="s">
        <v>31</v>
      </c>
      <c r="K42" s="1"/>
      <c r="L42" s="1"/>
      <c r="M42" s="1">
        <v>5.66</v>
      </c>
      <c r="N42" s="1"/>
      <c r="O42" s="1"/>
      <c r="P42" s="1"/>
      <c r="Q42" s="1"/>
      <c r="R42" s="4" t="s">
        <v>31</v>
      </c>
      <c r="S42" s="1"/>
      <c r="T42" s="1"/>
      <c r="U42" s="1">
        <v>19.3</v>
      </c>
      <c r="V42" s="1"/>
      <c r="W42" s="1"/>
      <c r="X42" s="1"/>
      <c r="Z42" s="4" t="s">
        <v>40</v>
      </c>
      <c r="AA42" s="1"/>
      <c r="AB42" s="1"/>
      <c r="AC42" s="1">
        <v>35</v>
      </c>
      <c r="AD42" s="1"/>
      <c r="AE42" s="1"/>
    </row>
    <row r="43" spans="2:31" x14ac:dyDescent="0.25">
      <c r="J43" s="4" t="s">
        <v>32</v>
      </c>
      <c r="K43" s="1">
        <v>5.4</v>
      </c>
      <c r="L43" s="1">
        <v>0.95</v>
      </c>
      <c r="M43" s="1">
        <f>L43*K43</f>
        <v>5.13</v>
      </c>
      <c r="N43" s="1"/>
      <c r="O43" s="1"/>
      <c r="P43" s="1"/>
      <c r="Q43" s="1"/>
      <c r="R43" s="4" t="s">
        <v>56</v>
      </c>
      <c r="S43" s="1"/>
      <c r="T43" s="1"/>
      <c r="U43" s="1">
        <v>19.3</v>
      </c>
      <c r="V43" s="1"/>
      <c r="W43" s="1"/>
      <c r="X43" s="1"/>
      <c r="Z43" s="4" t="s">
        <v>43</v>
      </c>
      <c r="AA43" s="1">
        <f>119.84+237.18</f>
        <v>357.02</v>
      </c>
      <c r="AB43" s="1"/>
      <c r="AC43" s="1"/>
      <c r="AD43" s="1"/>
      <c r="AE43" s="1"/>
    </row>
    <row r="44" spans="2:31" x14ac:dyDescent="0.25">
      <c r="J44" s="4" t="s">
        <v>63</v>
      </c>
      <c r="M44" t="s">
        <v>66</v>
      </c>
      <c r="R44" s="4" t="s">
        <v>63</v>
      </c>
      <c r="U44" t="s">
        <v>67</v>
      </c>
    </row>
    <row r="45" spans="2:31" x14ac:dyDescent="0.25">
      <c r="B45" s="4" t="s">
        <v>101</v>
      </c>
      <c r="C45">
        <v>26</v>
      </c>
      <c r="D45">
        <v>0.1</v>
      </c>
      <c r="E45">
        <f>D45*C45</f>
        <v>2.6</v>
      </c>
      <c r="J45" s="4" t="s">
        <v>101</v>
      </c>
      <c r="K45">
        <v>24</v>
      </c>
      <c r="L45">
        <v>0.1</v>
      </c>
      <c r="M45">
        <f>L45*K45</f>
        <v>2.4000000000000004</v>
      </c>
      <c r="R45" s="4" t="s">
        <v>101</v>
      </c>
      <c r="S45">
        <v>24</v>
      </c>
      <c r="T45">
        <v>0.1</v>
      </c>
      <c r="U45">
        <f>T45*S45</f>
        <v>2.4000000000000004</v>
      </c>
      <c r="Z45" s="4" t="s">
        <v>101</v>
      </c>
      <c r="AA45">
        <v>24</v>
      </c>
      <c r="AB45">
        <v>0.1</v>
      </c>
      <c r="AC45">
        <f>AB45*AA45</f>
        <v>2.4000000000000004</v>
      </c>
    </row>
    <row r="46" spans="2:31" x14ac:dyDescent="0.25">
      <c r="J46" s="2"/>
      <c r="R46" s="2"/>
    </row>
    <row r="47" spans="2:31" x14ac:dyDescent="0.25">
      <c r="J47" s="2"/>
      <c r="R47" s="2"/>
    </row>
    <row r="49" spans="2:30" x14ac:dyDescent="0.25">
      <c r="B49" s="3" t="s">
        <v>74</v>
      </c>
      <c r="J49" s="3" t="s">
        <v>74</v>
      </c>
      <c r="R49" s="3" t="s">
        <v>74</v>
      </c>
      <c r="Z49" s="3" t="s">
        <v>74</v>
      </c>
    </row>
    <row r="50" spans="2:30" x14ac:dyDescent="0.25">
      <c r="B50" s="3" t="s">
        <v>1</v>
      </c>
      <c r="J50" s="3" t="s">
        <v>19</v>
      </c>
      <c r="R50" s="3" t="s">
        <v>33</v>
      </c>
      <c r="Z50" s="3" t="s">
        <v>39</v>
      </c>
    </row>
    <row r="51" spans="2:30" x14ac:dyDescent="0.25">
      <c r="B51" s="4" t="s">
        <v>75</v>
      </c>
      <c r="C51" s="5" t="s">
        <v>8</v>
      </c>
      <c r="D51" s="5" t="s">
        <v>88</v>
      </c>
      <c r="E51" s="5" t="s">
        <v>78</v>
      </c>
      <c r="F51" s="5" t="s">
        <v>91</v>
      </c>
      <c r="J51" s="4" t="s">
        <v>75</v>
      </c>
      <c r="K51" s="5" t="s">
        <v>8</v>
      </c>
      <c r="L51" s="5" t="s">
        <v>88</v>
      </c>
      <c r="M51" s="5" t="s">
        <v>78</v>
      </c>
      <c r="N51" s="5" t="s">
        <v>95</v>
      </c>
      <c r="R51" s="4" t="s">
        <v>75</v>
      </c>
      <c r="S51" s="5" t="s">
        <v>8</v>
      </c>
      <c r="T51" s="5" t="s">
        <v>88</v>
      </c>
      <c r="U51" s="5" t="s">
        <v>78</v>
      </c>
      <c r="V51" s="5" t="s">
        <v>95</v>
      </c>
      <c r="Z51" s="4" t="s">
        <v>75</v>
      </c>
      <c r="AA51" s="5" t="s">
        <v>8</v>
      </c>
      <c r="AB51" s="5" t="s">
        <v>88</v>
      </c>
      <c r="AC51" s="5" t="s">
        <v>78</v>
      </c>
      <c r="AD51" s="5" t="s">
        <v>95</v>
      </c>
    </row>
    <row r="52" spans="2:30" x14ac:dyDescent="0.25">
      <c r="B52" s="4" t="s">
        <v>76</v>
      </c>
      <c r="C52">
        <f>18+38</f>
        <v>56</v>
      </c>
      <c r="J52" s="4" t="s">
        <v>76</v>
      </c>
      <c r="K52">
        <v>26.1</v>
      </c>
      <c r="R52" s="4" t="s">
        <v>76</v>
      </c>
      <c r="S52">
        <v>27</v>
      </c>
      <c r="Z52" s="4" t="s">
        <v>76</v>
      </c>
      <c r="AA52">
        <v>26.8</v>
      </c>
    </row>
    <row r="53" spans="2:30" x14ac:dyDescent="0.25">
      <c r="B53" s="4" t="s">
        <v>77</v>
      </c>
      <c r="C53">
        <v>480</v>
      </c>
      <c r="E53">
        <v>140</v>
      </c>
      <c r="J53" s="4" t="s">
        <v>100</v>
      </c>
      <c r="M53">
        <v>211.9</v>
      </c>
      <c r="R53" s="4" t="s">
        <v>77</v>
      </c>
      <c r="S53">
        <v>8.5</v>
      </c>
      <c r="Z53" s="4" t="s">
        <v>77</v>
      </c>
      <c r="AA53">
        <v>8.4</v>
      </c>
    </row>
    <row r="54" spans="2:30" x14ac:dyDescent="0.25">
      <c r="B54" s="4" t="s">
        <v>89</v>
      </c>
      <c r="F54">
        <v>20.25</v>
      </c>
      <c r="J54" s="4" t="s">
        <v>93</v>
      </c>
      <c r="K54">
        <v>406.21</v>
      </c>
      <c r="R54" s="4" t="s">
        <v>93</v>
      </c>
      <c r="S54">
        <v>620</v>
      </c>
      <c r="Z54" s="4" t="s">
        <v>93</v>
      </c>
      <c r="AA54">
        <v>560</v>
      </c>
    </row>
    <row r="55" spans="2:30" x14ac:dyDescent="0.25">
      <c r="B55" s="4" t="s">
        <v>90</v>
      </c>
      <c r="F55" s="8">
        <v>40</v>
      </c>
      <c r="J55" s="4" t="s">
        <v>94</v>
      </c>
      <c r="K55">
        <v>390</v>
      </c>
      <c r="R55" s="4" t="s">
        <v>94</v>
      </c>
      <c r="S55">
        <v>200</v>
      </c>
      <c r="Z55" s="4" t="s">
        <v>94</v>
      </c>
      <c r="AA55">
        <v>223</v>
      </c>
    </row>
    <row r="56" spans="2:30" x14ac:dyDescent="0.25">
      <c r="B56" s="4" t="s">
        <v>100</v>
      </c>
      <c r="E56">
        <v>104.46</v>
      </c>
      <c r="F56" s="8"/>
      <c r="J56" s="4" t="s">
        <v>77</v>
      </c>
      <c r="K56">
        <v>8.4</v>
      </c>
      <c r="R56" s="4" t="s">
        <v>100</v>
      </c>
      <c r="U56">
        <v>191.44</v>
      </c>
      <c r="Z56" s="4" t="s">
        <v>100</v>
      </c>
      <c r="AC56">
        <v>210.86</v>
      </c>
    </row>
    <row r="57" spans="2:30" x14ac:dyDescent="0.25">
      <c r="B57" s="4" t="s">
        <v>103</v>
      </c>
      <c r="F57">
        <v>25.1</v>
      </c>
      <c r="J57" s="4" t="s">
        <v>92</v>
      </c>
      <c r="K57">
        <f>SUM(K54:K56)</f>
        <v>804.61</v>
      </c>
      <c r="R57" s="4" t="s">
        <v>92</v>
      </c>
      <c r="S57">
        <v>800</v>
      </c>
      <c r="Z57" s="4" t="s">
        <v>92</v>
      </c>
    </row>
    <row r="58" spans="2:30" x14ac:dyDescent="0.25">
      <c r="B58" s="4" t="s">
        <v>104</v>
      </c>
      <c r="C58">
        <f>D58*F58</f>
        <v>39.795000000000002</v>
      </c>
      <c r="D58">
        <v>1.05</v>
      </c>
      <c r="F58">
        <v>37.9</v>
      </c>
      <c r="J58" s="4" t="s">
        <v>89</v>
      </c>
      <c r="N58">
        <v>10</v>
      </c>
      <c r="R58" s="2"/>
      <c r="Z58" s="2"/>
      <c r="AA58">
        <v>809.8</v>
      </c>
    </row>
    <row r="59" spans="2:30" x14ac:dyDescent="0.25">
      <c r="B59" s="4" t="s">
        <v>105</v>
      </c>
      <c r="C59">
        <f>2*3.14*0.02*F58</f>
        <v>4.7602400000000005</v>
      </c>
      <c r="J59" s="4" t="s">
        <v>90</v>
      </c>
      <c r="N59">
        <v>10</v>
      </c>
      <c r="R59" s="2"/>
      <c r="Z59" s="2"/>
    </row>
    <row r="61" spans="2:30" x14ac:dyDescent="0.25">
      <c r="B61" s="4" t="s">
        <v>79</v>
      </c>
      <c r="J61" s="4" t="s">
        <v>97</v>
      </c>
      <c r="R61" s="4" t="s">
        <v>97</v>
      </c>
      <c r="Z61" s="4" t="s">
        <v>97</v>
      </c>
    </row>
    <row r="62" spans="2:30" x14ac:dyDescent="0.25">
      <c r="B62" s="4" t="s">
        <v>80</v>
      </c>
      <c r="C62">
        <v>180</v>
      </c>
      <c r="J62" s="4" t="s">
        <v>80</v>
      </c>
      <c r="K62">
        <v>260</v>
      </c>
      <c r="R62" s="4" t="s">
        <v>80</v>
      </c>
      <c r="S62">
        <v>252.65</v>
      </c>
      <c r="Z62" s="4" t="s">
        <v>80</v>
      </c>
      <c r="AA62">
        <v>245</v>
      </c>
    </row>
    <row r="63" spans="2:30" x14ac:dyDescent="0.25">
      <c r="B63" s="4" t="s">
        <v>109</v>
      </c>
      <c r="C63">
        <v>140</v>
      </c>
      <c r="J63" s="4" t="s">
        <v>81</v>
      </c>
      <c r="K63">
        <v>100</v>
      </c>
      <c r="R63" s="4" t="s">
        <v>81</v>
      </c>
      <c r="S63">
        <v>87.6</v>
      </c>
      <c r="Z63" s="4" t="s">
        <v>81</v>
      </c>
      <c r="AA63">
        <v>84.6</v>
      </c>
    </row>
    <row r="64" spans="2:30" x14ac:dyDescent="0.25">
      <c r="J64" s="4" t="s">
        <v>96</v>
      </c>
      <c r="K64">
        <v>2.5</v>
      </c>
      <c r="R64" s="4" t="s">
        <v>82</v>
      </c>
      <c r="S64">
        <v>143</v>
      </c>
      <c r="Z64" s="4" t="s">
        <v>82</v>
      </c>
      <c r="AA64">
        <v>175</v>
      </c>
    </row>
    <row r="65" spans="2:30" x14ac:dyDescent="0.25">
      <c r="B65" s="7" t="s">
        <v>82</v>
      </c>
      <c r="C65">
        <v>30</v>
      </c>
      <c r="J65" s="7" t="s">
        <v>82</v>
      </c>
      <c r="K65">
        <v>170</v>
      </c>
      <c r="R65" s="2"/>
      <c r="Z65" s="2"/>
    </row>
    <row r="66" spans="2:30" x14ac:dyDescent="0.25">
      <c r="B66" s="4" t="s">
        <v>108</v>
      </c>
      <c r="C66">
        <v>22</v>
      </c>
      <c r="J66" s="4" t="s">
        <v>108</v>
      </c>
      <c r="R66" s="4" t="s">
        <v>112</v>
      </c>
      <c r="S66">
        <f>824.33+824.33*0.2</f>
        <v>989.19600000000003</v>
      </c>
      <c r="Z66" s="4" t="s">
        <v>112</v>
      </c>
      <c r="AA66">
        <f>824.33+824.33*0.2</f>
        <v>989.19600000000003</v>
      </c>
    </row>
    <row r="67" spans="2:30" x14ac:dyDescent="0.25">
      <c r="B67" s="4" t="s">
        <v>112</v>
      </c>
      <c r="C67">
        <f>541.01+541.01*0.2</f>
        <v>649.21199999999999</v>
      </c>
      <c r="J67" s="4" t="s">
        <v>112</v>
      </c>
      <c r="K67">
        <f>837.36+837.36*0.2</f>
        <v>1004.832</v>
      </c>
      <c r="R67" s="2"/>
      <c r="Z67" s="2"/>
    </row>
    <row r="68" spans="2:30" x14ac:dyDescent="0.25">
      <c r="B68" s="4" t="s">
        <v>113</v>
      </c>
      <c r="C68">
        <f>F68*D68</f>
        <v>534.66</v>
      </c>
      <c r="D68">
        <v>3.5</v>
      </c>
      <c r="F68">
        <v>152.76</v>
      </c>
      <c r="J68" s="4" t="s">
        <v>113</v>
      </c>
      <c r="K68">
        <f>N68*L68</f>
        <v>418.88</v>
      </c>
      <c r="L68">
        <v>3.5</v>
      </c>
      <c r="N68">
        <v>119.68</v>
      </c>
      <c r="R68" s="4" t="s">
        <v>113</v>
      </c>
      <c r="S68">
        <f>V68*T68</f>
        <v>418.88</v>
      </c>
      <c r="T68">
        <v>3.5</v>
      </c>
      <c r="V68">
        <v>119.68</v>
      </c>
      <c r="Z68" s="4" t="s">
        <v>113</v>
      </c>
      <c r="AA68">
        <f>AD68*AB68</f>
        <v>418.88</v>
      </c>
      <c r="AB68">
        <v>3.5</v>
      </c>
      <c r="AD68">
        <v>119.68</v>
      </c>
    </row>
    <row r="69" spans="2:30" x14ac:dyDescent="0.25">
      <c r="J69" s="2"/>
      <c r="R69" s="2"/>
      <c r="Z69" s="2"/>
    </row>
    <row r="70" spans="2:30" x14ac:dyDescent="0.25">
      <c r="J70" s="2"/>
      <c r="R70" s="2"/>
      <c r="Z70" s="2"/>
    </row>
    <row r="71" spans="2:30" x14ac:dyDescent="0.25">
      <c r="B71" s="4" t="s">
        <v>83</v>
      </c>
      <c r="C71">
        <v>216</v>
      </c>
      <c r="D71">
        <v>3.25</v>
      </c>
      <c r="J71" s="4" t="s">
        <v>83</v>
      </c>
      <c r="K71">
        <v>80</v>
      </c>
      <c r="L71">
        <v>3.25</v>
      </c>
      <c r="R71" s="4" t="s">
        <v>83</v>
      </c>
      <c r="S71">
        <v>80</v>
      </c>
      <c r="T71">
        <v>3.25</v>
      </c>
      <c r="Z71" s="4" t="s">
        <v>83</v>
      </c>
      <c r="AA71">
        <v>80</v>
      </c>
      <c r="AB71">
        <v>3.25</v>
      </c>
    </row>
    <row r="72" spans="2:30" x14ac:dyDescent="0.25">
      <c r="B72" s="4" t="s">
        <v>84</v>
      </c>
      <c r="J72" s="4" t="s">
        <v>98</v>
      </c>
      <c r="K72">
        <f>L72*M72</f>
        <v>378</v>
      </c>
      <c r="L72">
        <v>3.15</v>
      </c>
      <c r="M72">
        <v>120</v>
      </c>
      <c r="R72" s="4" t="s">
        <v>98</v>
      </c>
      <c r="S72">
        <f>T72*U72</f>
        <v>385</v>
      </c>
      <c r="T72">
        <v>3.5</v>
      </c>
      <c r="U72">
        <v>110</v>
      </c>
      <c r="Z72" s="4" t="s">
        <v>98</v>
      </c>
      <c r="AA72">
        <f>AB72*AC72</f>
        <v>420</v>
      </c>
      <c r="AB72">
        <v>3.5</v>
      </c>
      <c r="AC72">
        <v>120</v>
      </c>
    </row>
    <row r="73" spans="2:30" x14ac:dyDescent="0.25">
      <c r="B73" s="4" t="s">
        <v>85</v>
      </c>
      <c r="C73">
        <f t="shared" ref="C73:C74" si="6">D73*E73</f>
        <v>39</v>
      </c>
      <c r="D73">
        <v>3.25</v>
      </c>
      <c r="E73">
        <v>12</v>
      </c>
      <c r="J73" s="7" t="s">
        <v>102</v>
      </c>
      <c r="K73">
        <f>L73*M73</f>
        <v>129.15</v>
      </c>
      <c r="L73">
        <v>3.15</v>
      </c>
      <c r="M73">
        <v>41</v>
      </c>
      <c r="R73" s="4" t="s">
        <v>99</v>
      </c>
      <c r="T73">
        <v>2.5</v>
      </c>
      <c r="U73">
        <v>45</v>
      </c>
      <c r="V73">
        <f>U73*T73</f>
        <v>112.5</v>
      </c>
      <c r="Z73" s="7" t="s">
        <v>99</v>
      </c>
      <c r="AB73">
        <v>2.5</v>
      </c>
      <c r="AC73">
        <v>45.1</v>
      </c>
      <c r="AD73">
        <f>AC73*AB73</f>
        <v>112.75</v>
      </c>
    </row>
    <row r="74" spans="2:30" x14ac:dyDescent="0.25">
      <c r="B74" s="4" t="s">
        <v>86</v>
      </c>
      <c r="C74">
        <f t="shared" si="6"/>
        <v>253.5</v>
      </c>
      <c r="D74">
        <v>3.25</v>
      </c>
      <c r="E74">
        <v>78</v>
      </c>
      <c r="J74" s="9"/>
    </row>
    <row r="75" spans="2:30" x14ac:dyDescent="0.25">
      <c r="B75" s="4" t="s">
        <v>87</v>
      </c>
      <c r="D75">
        <v>3</v>
      </c>
      <c r="F75">
        <v>28.56</v>
      </c>
      <c r="G75">
        <f>F75*D75</f>
        <v>85.679999999999993</v>
      </c>
      <c r="J75" s="7" t="s">
        <v>87</v>
      </c>
      <c r="L75">
        <v>3</v>
      </c>
      <c r="N75">
        <v>62</v>
      </c>
      <c r="O75">
        <f>N75*L75</f>
        <v>186</v>
      </c>
      <c r="R75" s="7" t="s">
        <v>87</v>
      </c>
      <c r="S75">
        <v>3</v>
      </c>
      <c r="U75">
        <v>33.74</v>
      </c>
      <c r="V75">
        <f>U75*S75</f>
        <v>101.22</v>
      </c>
      <c r="Z75" s="7" t="s">
        <v>87</v>
      </c>
      <c r="AA75">
        <v>3</v>
      </c>
      <c r="AC75">
        <v>30</v>
      </c>
      <c r="AD75">
        <f>AC75*AA75</f>
        <v>90</v>
      </c>
    </row>
    <row r="76" spans="2:30" x14ac:dyDescent="0.25">
      <c r="B76" s="4" t="s">
        <v>111</v>
      </c>
      <c r="J76" s="4" t="s">
        <v>106</v>
      </c>
      <c r="K76">
        <f>L76*N76</f>
        <v>67.5</v>
      </c>
      <c r="L76">
        <v>0.9</v>
      </c>
      <c r="N76">
        <v>75</v>
      </c>
    </row>
    <row r="77" spans="2:30" x14ac:dyDescent="0.25">
      <c r="B77" s="4" t="s">
        <v>110</v>
      </c>
      <c r="C77" s="10">
        <f>112.525625+36</f>
        <v>148.52562499999999</v>
      </c>
      <c r="J77" s="4" t="s">
        <v>107</v>
      </c>
      <c r="K77">
        <f>L77*N77</f>
        <v>30</v>
      </c>
      <c r="L77">
        <v>0.4</v>
      </c>
      <c r="N77">
        <f>N76</f>
        <v>75</v>
      </c>
      <c r="R77" s="4" t="s">
        <v>102</v>
      </c>
      <c r="S77">
        <f>T77*U77</f>
        <v>112</v>
      </c>
      <c r="T77">
        <v>3.5</v>
      </c>
      <c r="U77">
        <v>32</v>
      </c>
      <c r="Z77" s="4" t="s">
        <v>102</v>
      </c>
      <c r="AA77">
        <f>AB77*AC77</f>
        <v>115.5</v>
      </c>
      <c r="AB77">
        <v>3.5</v>
      </c>
      <c r="AC77">
        <v>33</v>
      </c>
    </row>
    <row r="78" spans="2:30" x14ac:dyDescent="0.25">
      <c r="B78" s="18"/>
      <c r="C78" s="19"/>
      <c r="D78" s="19"/>
      <c r="R78" s="4" t="s">
        <v>106</v>
      </c>
      <c r="S78">
        <f>T78*V78</f>
        <v>78.525000000000006</v>
      </c>
      <c r="T78">
        <v>0.9</v>
      </c>
      <c r="V78">
        <v>87.25</v>
      </c>
      <c r="Z78" s="4" t="s">
        <v>106</v>
      </c>
      <c r="AA78">
        <f>AB78*AD78</f>
        <v>66.347999999999999</v>
      </c>
      <c r="AB78">
        <v>0.9</v>
      </c>
      <c r="AD78">
        <v>73.72</v>
      </c>
    </row>
    <row r="79" spans="2:30" x14ac:dyDescent="0.25">
      <c r="R79" s="4" t="s">
        <v>107</v>
      </c>
      <c r="S79">
        <f>T79*V79</f>
        <v>34.9</v>
      </c>
      <c r="T79">
        <v>0.4</v>
      </c>
      <c r="V79">
        <f>V78</f>
        <v>87.25</v>
      </c>
      <c r="Z79" s="4" t="s">
        <v>107</v>
      </c>
      <c r="AA79">
        <f>AB79*AD79</f>
        <v>29.488</v>
      </c>
      <c r="AB79">
        <v>0.4</v>
      </c>
      <c r="AD79">
        <f>AD78</f>
        <v>73.72</v>
      </c>
    </row>
    <row r="81" spans="2:7" x14ac:dyDescent="0.25">
      <c r="C81" s="20" t="s">
        <v>117</v>
      </c>
      <c r="D81" s="20"/>
      <c r="E81" s="20"/>
      <c r="F81" s="20"/>
      <c r="G81" s="20"/>
    </row>
    <row r="82" spans="2:7" x14ac:dyDescent="0.25">
      <c r="B82" s="16" t="s">
        <v>123</v>
      </c>
      <c r="C82" s="16" t="s">
        <v>122</v>
      </c>
      <c r="D82" s="16" t="s">
        <v>118</v>
      </c>
      <c r="E82" s="16" t="s">
        <v>120</v>
      </c>
      <c r="F82" s="16" t="s">
        <v>119</v>
      </c>
      <c r="G82" s="16" t="s">
        <v>121</v>
      </c>
    </row>
    <row r="83" spans="2:7" x14ac:dyDescent="0.25">
      <c r="B83" s="14" t="s">
        <v>124</v>
      </c>
      <c r="C83" s="15">
        <f>(389.24*1.728)+0.15*1.728</f>
        <v>672.86591999999996</v>
      </c>
      <c r="D83" s="15">
        <f>175.01*1.728</f>
        <v>302.41728000000001</v>
      </c>
      <c r="E83" s="15">
        <f>28.06*11.52</f>
        <v>323.25119999999998</v>
      </c>
      <c r="F83" s="15">
        <f>SUM(C83:E83)</f>
        <v>1298.5344</v>
      </c>
      <c r="G83" s="15">
        <v>1.728</v>
      </c>
    </row>
    <row r="84" spans="2:7" x14ac:dyDescent="0.25">
      <c r="B84" s="14" t="s">
        <v>114</v>
      </c>
      <c r="C84" s="15">
        <f>(389.24*1.44)+0.15*1.44</f>
        <v>560.72159999999997</v>
      </c>
      <c r="D84" s="15"/>
      <c r="E84" s="15"/>
      <c r="F84" s="15">
        <f t="shared" ref="F84:F86" si="7">SUM(C84:E84)</f>
        <v>560.72159999999997</v>
      </c>
      <c r="G84" s="15">
        <v>1.44</v>
      </c>
    </row>
    <row r="85" spans="2:7" x14ac:dyDescent="0.25">
      <c r="B85" s="14" t="s">
        <v>115</v>
      </c>
      <c r="C85" s="15">
        <f>(389.24*4.725)+0.15*4.725</f>
        <v>1839.8677499999999</v>
      </c>
      <c r="D85" s="15">
        <f>175.01*4.725</f>
        <v>826.92224999999985</v>
      </c>
      <c r="E85" s="15">
        <f>38.71*11.4</f>
        <v>441.29400000000004</v>
      </c>
      <c r="F85" s="15">
        <f t="shared" si="7"/>
        <v>3108.0839999999998</v>
      </c>
      <c r="G85" s="15">
        <v>4.7249999999999996</v>
      </c>
    </row>
    <row r="86" spans="2:7" x14ac:dyDescent="0.25">
      <c r="B86" s="14" t="s">
        <v>116</v>
      </c>
      <c r="C86" s="15">
        <v>3817.5</v>
      </c>
      <c r="D86" s="15"/>
      <c r="E86" s="15"/>
      <c r="F86" s="15">
        <f t="shared" si="7"/>
        <v>3817.5</v>
      </c>
      <c r="G86" s="15"/>
    </row>
    <row r="87" spans="2:7" x14ac:dyDescent="0.25">
      <c r="C87" s="12"/>
      <c r="D87" s="12"/>
      <c r="E87" s="12"/>
      <c r="F87" s="13"/>
      <c r="G87" s="17">
        <f>SUM($F$83:$F$86)</f>
        <v>8784.84</v>
      </c>
    </row>
  </sheetData>
  <mergeCells count="1">
    <mergeCell ref="C81:G81"/>
  </mergeCells>
  <pageMargins left="0.511811024" right="0.511811024" top="0.78740157499999996" bottom="0.78740157499999996" header="0.31496062000000002" footer="0.31496062000000002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Andrea Regina Vieira Honaiser</cp:lastModifiedBy>
  <cp:lastPrinted>2022-08-22T21:04:05Z</cp:lastPrinted>
  <dcterms:created xsi:type="dcterms:W3CDTF">2022-06-24T13:57:09Z</dcterms:created>
  <dcterms:modified xsi:type="dcterms:W3CDTF">2023-03-24T16:02:43Z</dcterms:modified>
</cp:coreProperties>
</file>