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COTAÇÕES\MOBILIÁRIO SOB MEDIDA\"/>
    </mc:Choice>
  </mc:AlternateContent>
  <bookViews>
    <workbookView xWindow="0" yWindow="0" windowWidth="28800" windowHeight="1114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0" i="1" l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49" i="1"/>
  <c r="J60" i="1"/>
  <c r="J66" i="1"/>
  <c r="J64" i="1"/>
  <c r="J55" i="1"/>
  <c r="J58" i="1"/>
  <c r="N58" i="1"/>
  <c r="J57" i="1"/>
  <c r="J52" i="1"/>
  <c r="J53" i="1"/>
  <c r="J54" i="1"/>
  <c r="K4" i="1" l="1"/>
  <c r="M4" i="1" s="1"/>
  <c r="K5" i="1"/>
  <c r="K6" i="1"/>
  <c r="K7" i="1"/>
  <c r="M7" i="1" s="1"/>
  <c r="K8" i="1"/>
  <c r="M8" i="1" s="1"/>
  <c r="K9" i="1"/>
  <c r="K10" i="1"/>
  <c r="K11" i="1"/>
  <c r="M11" i="1" s="1"/>
  <c r="K12" i="1"/>
  <c r="M12" i="1" s="1"/>
  <c r="K13" i="1"/>
  <c r="K14" i="1"/>
  <c r="K15" i="1"/>
  <c r="M15" i="1" s="1"/>
  <c r="K16" i="1"/>
  <c r="M16" i="1" s="1"/>
  <c r="K17" i="1"/>
  <c r="K18" i="1"/>
  <c r="K19" i="1"/>
  <c r="M19" i="1" s="1"/>
  <c r="K20" i="1"/>
  <c r="M20" i="1" s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3" i="1"/>
  <c r="M3" i="1" s="1"/>
  <c r="K103" i="1"/>
  <c r="K104" i="1"/>
  <c r="K105" i="1"/>
  <c r="K106" i="1"/>
  <c r="K107" i="1"/>
  <c r="M107" i="1" s="1"/>
  <c r="K108" i="1"/>
  <c r="K109" i="1"/>
  <c r="K110" i="1"/>
  <c r="K111" i="1"/>
  <c r="M111" i="1" s="1"/>
  <c r="K112" i="1"/>
  <c r="K113" i="1"/>
  <c r="K114" i="1"/>
  <c r="M114" i="1" s="1"/>
  <c r="K115" i="1"/>
  <c r="K116" i="1"/>
  <c r="K117" i="1"/>
  <c r="K118" i="1"/>
  <c r="K119" i="1"/>
  <c r="K120" i="1"/>
  <c r="K102" i="1"/>
  <c r="M102" i="1" s="1"/>
  <c r="L120" i="1"/>
  <c r="L119" i="1"/>
  <c r="M119" i="1"/>
  <c r="L118" i="1"/>
  <c r="M118" i="1"/>
  <c r="M117" i="1"/>
  <c r="L117" i="1"/>
  <c r="L116" i="1"/>
  <c r="L115" i="1"/>
  <c r="M115" i="1"/>
  <c r="L114" i="1"/>
  <c r="M113" i="1"/>
  <c r="L113" i="1"/>
  <c r="L112" i="1"/>
  <c r="M112" i="1" s="1"/>
  <c r="L111" i="1"/>
  <c r="L110" i="1"/>
  <c r="M110" i="1"/>
  <c r="M109" i="1"/>
  <c r="L109" i="1"/>
  <c r="L108" i="1"/>
  <c r="L107" i="1"/>
  <c r="L106" i="1"/>
  <c r="M106" i="1"/>
  <c r="M105" i="1"/>
  <c r="L105" i="1"/>
  <c r="L104" i="1"/>
  <c r="L103" i="1"/>
  <c r="M103" i="1"/>
  <c r="L102" i="1"/>
  <c r="M5" i="1"/>
  <c r="M6" i="1"/>
  <c r="M9" i="1"/>
  <c r="M10" i="1"/>
  <c r="M13" i="1"/>
  <c r="M14" i="1"/>
  <c r="M17" i="1"/>
  <c r="M18" i="1"/>
  <c r="M21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3" i="1"/>
  <c r="M108" i="1" l="1"/>
  <c r="M104" i="1"/>
  <c r="M120" i="1"/>
  <c r="M116" i="1"/>
  <c r="J122" i="1" l="1"/>
  <c r="G98" i="1"/>
  <c r="G97" i="1" s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I102" i="1"/>
  <c r="H102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96" i="1" l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49" i="1"/>
  <c r="E84" i="1"/>
  <c r="D80" i="1"/>
  <c r="E76" i="1"/>
  <c r="D72" i="1"/>
  <c r="D68" i="1"/>
  <c r="G67" i="1"/>
  <c r="E86" i="1" s="1"/>
  <c r="G66" i="1"/>
  <c r="E85" i="1" s="1"/>
  <c r="G65" i="1"/>
  <c r="C84" i="1" s="1"/>
  <c r="G64" i="1"/>
  <c r="G63" i="1"/>
  <c r="E82" i="1" s="1"/>
  <c r="G62" i="1"/>
  <c r="C81" i="1" s="1"/>
  <c r="G61" i="1"/>
  <c r="C80" i="1" s="1"/>
  <c r="G60" i="1"/>
  <c r="C79" i="1" s="1"/>
  <c r="G59" i="1"/>
  <c r="E78" i="1" s="1"/>
  <c r="G58" i="1"/>
  <c r="C77" i="1" s="1"/>
  <c r="G57" i="1"/>
  <c r="C76" i="1" s="1"/>
  <c r="G56" i="1"/>
  <c r="C75" i="1" s="1"/>
  <c r="G55" i="1"/>
  <c r="D74" i="1" s="1"/>
  <c r="G54" i="1"/>
  <c r="E73" i="1" s="1"/>
  <c r="G53" i="1"/>
  <c r="C72" i="1" s="1"/>
  <c r="G52" i="1"/>
  <c r="C71" i="1" s="1"/>
  <c r="G51" i="1"/>
  <c r="D70" i="1" s="1"/>
  <c r="G50" i="1"/>
  <c r="E69" i="1" s="1"/>
  <c r="G49" i="1"/>
  <c r="C68" i="1" s="1"/>
  <c r="D69" i="1" l="1"/>
  <c r="D81" i="1"/>
  <c r="D71" i="1"/>
  <c r="E72" i="1"/>
  <c r="D79" i="1"/>
  <c r="D84" i="1"/>
  <c r="E71" i="1"/>
  <c r="D73" i="1"/>
  <c r="E68" i="1"/>
  <c r="F71" i="1"/>
  <c r="D76" i="1"/>
  <c r="E80" i="1"/>
  <c r="F75" i="1"/>
  <c r="D75" i="1"/>
  <c r="E75" i="1"/>
  <c r="D82" i="1"/>
  <c r="E70" i="1"/>
  <c r="E74" i="1"/>
  <c r="E81" i="1"/>
  <c r="F68" i="1"/>
  <c r="F69" i="1"/>
  <c r="F70" i="1"/>
  <c r="F72" i="1"/>
  <c r="F73" i="1"/>
  <c r="F74" i="1"/>
  <c r="F76" i="1"/>
  <c r="F78" i="1"/>
  <c r="F80" i="1"/>
  <c r="F81" i="1"/>
  <c r="F82" i="1"/>
  <c r="F84" i="1"/>
  <c r="F85" i="1"/>
  <c r="F86" i="1"/>
  <c r="C69" i="1"/>
  <c r="C70" i="1"/>
  <c r="C73" i="1"/>
  <c r="C74" i="1"/>
  <c r="C78" i="1"/>
  <c r="C82" i="1"/>
  <c r="C85" i="1"/>
  <c r="C86" i="1"/>
  <c r="D85" i="1"/>
  <c r="D86" i="1"/>
  <c r="D78" i="1"/>
  <c r="E91" i="1" l="1"/>
  <c r="E89" i="1" s="1"/>
  <c r="D91" i="1"/>
  <c r="D90" i="1" s="1"/>
  <c r="C91" i="1"/>
  <c r="F91" i="1"/>
  <c r="E90" i="1" l="1"/>
  <c r="C89" i="1"/>
  <c r="G91" i="1"/>
  <c r="C90" i="1"/>
  <c r="D89" i="1"/>
  <c r="F90" i="1"/>
  <c r="F89" i="1"/>
  <c r="G90" i="1" l="1"/>
  <c r="G89" i="1"/>
  <c r="H4" i="1" l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I3" i="1"/>
  <c r="H3" i="1"/>
  <c r="G4" i="1"/>
  <c r="F23" i="1" s="1"/>
  <c r="G5" i="1"/>
  <c r="F24" i="1" s="1"/>
  <c r="G6" i="1"/>
  <c r="E25" i="1" s="1"/>
  <c r="G7" i="1"/>
  <c r="E26" i="1" s="1"/>
  <c r="G8" i="1"/>
  <c r="F27" i="1" s="1"/>
  <c r="G9" i="1"/>
  <c r="F28" i="1" s="1"/>
  <c r="G10" i="1"/>
  <c r="E29" i="1" s="1"/>
  <c r="G11" i="1"/>
  <c r="E30" i="1" s="1"/>
  <c r="G12" i="1"/>
  <c r="F31" i="1" s="1"/>
  <c r="G13" i="1"/>
  <c r="F32" i="1" s="1"/>
  <c r="G14" i="1"/>
  <c r="E33" i="1" s="1"/>
  <c r="G15" i="1"/>
  <c r="E34" i="1" s="1"/>
  <c r="G16" i="1"/>
  <c r="F35" i="1" s="1"/>
  <c r="G17" i="1"/>
  <c r="F36" i="1" s="1"/>
  <c r="G18" i="1"/>
  <c r="E37" i="1" s="1"/>
  <c r="G19" i="1"/>
  <c r="D38" i="1" s="1"/>
  <c r="G20" i="1"/>
  <c r="F39" i="1" s="1"/>
  <c r="G21" i="1"/>
  <c r="F40" i="1" s="1"/>
  <c r="G3" i="1"/>
  <c r="C40" i="1" l="1"/>
  <c r="C24" i="1"/>
  <c r="E28" i="1"/>
  <c r="C36" i="1"/>
  <c r="E40" i="1"/>
  <c r="E24" i="1"/>
  <c r="C32" i="1"/>
  <c r="E36" i="1"/>
  <c r="C28" i="1"/>
  <c r="E32" i="1"/>
  <c r="D34" i="1"/>
  <c r="F38" i="1"/>
  <c r="F34" i="1"/>
  <c r="F26" i="1"/>
  <c r="C39" i="1"/>
  <c r="C35" i="1"/>
  <c r="C31" i="1"/>
  <c r="C27" i="1"/>
  <c r="C23" i="1"/>
  <c r="D37" i="1"/>
  <c r="D33" i="1"/>
  <c r="D29" i="1"/>
  <c r="D25" i="1"/>
  <c r="E39" i="1"/>
  <c r="E35" i="1"/>
  <c r="E31" i="1"/>
  <c r="E27" i="1"/>
  <c r="E23" i="1"/>
  <c r="F37" i="1"/>
  <c r="F33" i="1"/>
  <c r="F29" i="1"/>
  <c r="F25" i="1"/>
  <c r="D30" i="1"/>
  <c r="D26" i="1"/>
  <c r="F30" i="1"/>
  <c r="C38" i="1"/>
  <c r="C34" i="1"/>
  <c r="C30" i="1"/>
  <c r="C26" i="1"/>
  <c r="D40" i="1"/>
  <c r="D36" i="1"/>
  <c r="D32" i="1"/>
  <c r="D28" i="1"/>
  <c r="D24" i="1"/>
  <c r="E38" i="1"/>
  <c r="C37" i="1"/>
  <c r="C33" i="1"/>
  <c r="C29" i="1"/>
  <c r="C25" i="1"/>
  <c r="D39" i="1"/>
  <c r="D35" i="1"/>
  <c r="D31" i="1"/>
  <c r="D27" i="1"/>
  <c r="D23" i="1"/>
  <c r="E22" i="1" l="1"/>
  <c r="E45" i="1" s="1"/>
  <c r="F22" i="1"/>
  <c r="F45" i="1" s="1"/>
  <c r="D22" i="1"/>
  <c r="D45" i="1" s="1"/>
  <c r="C22" i="1"/>
  <c r="C45" i="1" s="1"/>
  <c r="G45" i="1" l="1"/>
  <c r="D44" i="1"/>
  <c r="D43" i="1"/>
  <c r="F44" i="1"/>
  <c r="F43" i="1"/>
  <c r="C43" i="1"/>
  <c r="C44" i="1"/>
  <c r="E44" i="1"/>
  <c r="E43" i="1"/>
  <c r="G44" i="1" l="1"/>
  <c r="G43" i="1"/>
</calcChain>
</file>

<file path=xl/sharedStrings.xml><?xml version="1.0" encoding="utf-8"?>
<sst xmlns="http://schemas.openxmlformats.org/spreadsheetml/2006/main" count="114" uniqueCount="40">
  <si>
    <t>TÉRREO</t>
  </si>
  <si>
    <t>BALCÃO 01</t>
  </si>
  <si>
    <t>BALCÃO 02</t>
  </si>
  <si>
    <t>GUICHES ATENDIMENTO</t>
  </si>
  <si>
    <t>REVESTIMENTO PILARES</t>
  </si>
  <si>
    <t>ARMÁRIO TIPO 1</t>
  </si>
  <si>
    <t>ARMÁRIO EMBUTIDO TIPO 2</t>
  </si>
  <si>
    <t>ARMÁRIO TIPO 3</t>
  </si>
  <si>
    <t>ARMÁRIO TIPO 4</t>
  </si>
  <si>
    <t>ARMÁRIO TIPO 5</t>
  </si>
  <si>
    <t>PAINEL TV SALA REUNIÃO</t>
  </si>
  <si>
    <t>PAINEL TV SALA MULTIUSO</t>
  </si>
  <si>
    <t>ARMÁRIO TIPO 3A</t>
  </si>
  <si>
    <t>ARMÁRIO TIPO 6 RACK PROCEMPA</t>
  </si>
  <si>
    <t>COPA TÉRREO</t>
  </si>
  <si>
    <t>COPA GERAL</t>
  </si>
  <si>
    <t>ARMÁRIO TIPO 5A</t>
  </si>
  <si>
    <t>PRATELEIRA TIPO 1</t>
  </si>
  <si>
    <t>GUICHE ATENDIMENTO PCD</t>
  </si>
  <si>
    <t>TOTAL</t>
  </si>
  <si>
    <t>BALCÃO AUTO ATENDIMENTO</t>
  </si>
  <si>
    <t xml:space="preserve"> MATERIAL</t>
  </si>
  <si>
    <t xml:space="preserve"> MÃO DE OBRA</t>
  </si>
  <si>
    <t>1 ANDAR</t>
  </si>
  <si>
    <t>2 ANDAR</t>
  </si>
  <si>
    <t>3 ANDAR</t>
  </si>
  <si>
    <t>VALOR MATERIAL</t>
  </si>
  <si>
    <t>VALOR MÃO DE OBRA</t>
  </si>
  <si>
    <t>VALOR TOTAL</t>
  </si>
  <si>
    <t>TOTAL (MATERIAL + MÃO DE OBRA)</t>
  </si>
  <si>
    <t>SELETA MOVEIS</t>
  </si>
  <si>
    <t>DALMOBILE MOVEIS</t>
  </si>
  <si>
    <t>OBS: Segundo proposta e explicação do fornecedor, anexos ao orçamento, é considerada a taxa de 9% de custo de Mao de Obra sobre o valor do cotado.</t>
  </si>
  <si>
    <t>OBS: Segundo propostae explicação do fornecedor, anexos ao orçamento, é considerada a taxa de 8% de custo de Mao de Obra sobre o valor do cotado.</t>
  </si>
  <si>
    <t>ITALÍNEA MOVEIS</t>
  </si>
  <si>
    <t xml:space="preserve">OBS: Segundo proposta e explicação do fornecedor, anexos ao orçamento, é considerada a taxa de 10% de custo de Mao de Obra sobre o valor do cotado. </t>
  </si>
  <si>
    <t>A cotação da ITALINEA MOVIES vem em substituição ao orçamento da Radha Moveis. Empresa esta, que apresentou valores muito abaixo do mercado.</t>
  </si>
  <si>
    <t>VALOR TOTAL UNIDADE</t>
  </si>
  <si>
    <t>VALOR MATERIAL UNIDADE</t>
  </si>
  <si>
    <t>VALOR MO UNIDADE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</si>
</sst>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43" fontId="1" fillId="0" borderId="1" xfId="1" applyFont="1" applyBorder="1" applyAlignment="1">
      <alignment horizontal="center"/>
    </xf>
    <xf numFmtId="43" fontId="0" fillId="0" borderId="0" xfId="1" applyFont="1"/>
    <xf numFmtId="43" fontId="0" fillId="0" borderId="0" xfId="0" applyNumberFormat="1"/>
    <xf numFmtId="43" fontId="1" fillId="0" borderId="0" xfId="0" applyNumberFormat="1" applyFont="1"/>
    <xf numFmtId="43" fontId="1" fillId="0" borderId="1" xfId="0" applyNumberFormat="1" applyFont="1" applyBorder="1"/>
    <xf numFmtId="43" fontId="0" fillId="0" borderId="1" xfId="0" applyNumberFormat="1" applyBorder="1"/>
    <xf numFmtId="43" fontId="0" fillId="0" borderId="1" xfId="1" applyFont="1" applyBorder="1"/>
    <xf numFmtId="0" fontId="1" fillId="0" borderId="1" xfId="0" applyFont="1" applyBorder="1"/>
    <xf numFmtId="43" fontId="1" fillId="0" borderId="1" xfId="1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3" fontId="1" fillId="0" borderId="2" xfId="1" applyFont="1" applyBorder="1" applyAlignment="1">
      <alignment horizontal="left"/>
    </xf>
    <xf numFmtId="43" fontId="0" fillId="0" borderId="2" xfId="0" applyNumberFormat="1" applyBorder="1"/>
    <xf numFmtId="43" fontId="1" fillId="0" borderId="2" xfId="0" applyNumberFormat="1" applyFont="1" applyBorder="1"/>
    <xf numFmtId="0" fontId="0" fillId="3" borderId="4" xfId="0" applyFill="1" applyBorder="1"/>
    <xf numFmtId="0" fontId="0" fillId="3" borderId="5" xfId="0" applyFill="1" applyBorder="1"/>
    <xf numFmtId="0" fontId="1" fillId="3" borderId="5" xfId="0" applyFont="1" applyFill="1" applyBorder="1"/>
    <xf numFmtId="43" fontId="0" fillId="3" borderId="5" xfId="1" applyFont="1" applyFill="1" applyBorder="1"/>
    <xf numFmtId="0" fontId="5" fillId="0" borderId="1" xfId="0" applyFont="1" applyBorder="1"/>
    <xf numFmtId="43" fontId="6" fillId="0" borderId="1" xfId="1" applyFont="1" applyBorder="1"/>
    <xf numFmtId="43" fontId="2" fillId="0" borderId="0" xfId="1" applyFont="1" applyFill="1" applyBorder="1" applyAlignment="1">
      <alignment vertical="top" wrapText="1"/>
    </xf>
    <xf numFmtId="43" fontId="2" fillId="0" borderId="6" xfId="1" applyFont="1" applyFill="1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3" borderId="6" xfId="0" applyFill="1" applyBorder="1"/>
    <xf numFmtId="0" fontId="4" fillId="4" borderId="1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43" fontId="1" fillId="0" borderId="0" xfId="1" applyFont="1"/>
    <xf numFmtId="0" fontId="5" fillId="0" borderId="1" xfId="0" applyFont="1" applyFill="1" applyBorder="1"/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3" fontId="0" fillId="0" borderId="1" xfId="0" applyNumberFormat="1" applyFill="1" applyBorder="1"/>
    <xf numFmtId="43" fontId="6" fillId="0" borderId="1" xfId="1" applyFont="1" applyFill="1" applyBorder="1"/>
    <xf numFmtId="0" fontId="1" fillId="0" borderId="1" xfId="0" applyFont="1" applyFill="1" applyBorder="1"/>
    <xf numFmtId="43" fontId="0" fillId="0" borderId="1" xfId="1" applyFont="1" applyFill="1" applyBorder="1"/>
    <xf numFmtId="43" fontId="0" fillId="0" borderId="0" xfId="1" applyFont="1" applyFill="1" applyBorder="1"/>
    <xf numFmtId="43" fontId="2" fillId="0" borderId="7" xfId="1" applyFont="1" applyFill="1" applyBorder="1" applyAlignment="1">
      <alignment horizontal="left" vertical="top" wrapText="1"/>
    </xf>
    <xf numFmtId="43" fontId="2" fillId="0" borderId="8" xfId="1" applyFont="1" applyFill="1" applyBorder="1" applyAlignment="1">
      <alignment horizontal="left" vertical="top" wrapText="1"/>
    </xf>
    <xf numFmtId="43" fontId="2" fillId="0" borderId="2" xfId="1" applyFont="1" applyFill="1" applyBorder="1" applyAlignment="1">
      <alignment horizontal="left" vertical="top" wrapText="1"/>
    </xf>
    <xf numFmtId="43" fontId="2" fillId="0" borderId="3" xfId="1" applyFont="1" applyFill="1" applyBorder="1" applyAlignment="1">
      <alignment horizontal="left" vertical="top" wrapText="1"/>
    </xf>
    <xf numFmtId="12" fontId="2" fillId="0" borderId="0" xfId="1" applyNumberFormat="1" applyFont="1" applyFill="1" applyBorder="1" applyAlignment="1">
      <alignment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4"/>
  <sheetViews>
    <sheetView tabSelected="1" topLeftCell="A16" zoomScale="85" zoomScaleNormal="85" workbookViewId="0">
      <selection activeCell="N65" sqref="N65"/>
    </sheetView>
  </sheetViews>
  <sheetFormatPr defaultRowHeight="15" x14ac:dyDescent="0.25"/>
  <cols>
    <col min="1" max="1" width="4.140625" customWidth="1"/>
    <col min="2" max="2" width="34.7109375" customWidth="1"/>
    <col min="3" max="3" width="13.140625" customWidth="1"/>
    <col min="4" max="4" width="12" customWidth="1"/>
    <col min="5" max="5" width="13.85546875" customWidth="1"/>
    <col min="6" max="6" width="12.7109375" customWidth="1"/>
    <col min="7" max="7" width="12.7109375" style="3" customWidth="1"/>
    <col min="8" max="8" width="18.28515625" style="5" bestFit="1" customWidth="1"/>
    <col min="9" max="9" width="22.140625" bestFit="1" customWidth="1"/>
    <col min="10" max="10" width="14.7109375" bestFit="1" customWidth="1"/>
    <col min="11" max="11" width="28.7109375" customWidth="1"/>
    <col min="12" max="12" width="29.42578125" customWidth="1"/>
    <col min="13" max="13" width="23" customWidth="1"/>
    <col min="14" max="14" width="83.7109375" customWidth="1"/>
  </cols>
  <sheetData>
    <row r="2" spans="2:14" ht="21" customHeight="1" x14ac:dyDescent="0.35">
      <c r="B2" s="28" t="s">
        <v>30</v>
      </c>
      <c r="C2" s="2" t="s">
        <v>0</v>
      </c>
      <c r="D2" s="2">
        <v>1</v>
      </c>
      <c r="E2" s="2">
        <v>2</v>
      </c>
      <c r="F2" s="2">
        <v>3</v>
      </c>
      <c r="G2" s="2" t="s">
        <v>19</v>
      </c>
      <c r="H2" s="4" t="s">
        <v>26</v>
      </c>
      <c r="I2" s="4" t="s">
        <v>27</v>
      </c>
      <c r="J2" s="4" t="s">
        <v>28</v>
      </c>
      <c r="K2" s="4" t="s">
        <v>38</v>
      </c>
      <c r="L2" s="4" t="s">
        <v>39</v>
      </c>
      <c r="M2" s="4" t="s">
        <v>37</v>
      </c>
      <c r="N2" s="39" t="s">
        <v>32</v>
      </c>
    </row>
    <row r="3" spans="2:14" ht="15.95" customHeight="1" x14ac:dyDescent="0.25">
      <c r="B3" s="36" t="s">
        <v>1</v>
      </c>
      <c r="C3" s="32">
        <v>1</v>
      </c>
      <c r="D3" s="32"/>
      <c r="E3" s="32"/>
      <c r="F3" s="32"/>
      <c r="G3" s="33">
        <f>SUM(C3:F3)</f>
        <v>1</v>
      </c>
      <c r="H3" s="37">
        <f t="shared" ref="H3:H21" si="0">J3*0.91</f>
        <v>31451.420000000002</v>
      </c>
      <c r="I3" s="34">
        <f t="shared" ref="I3:I21" si="1">J3*0.09</f>
        <v>3110.58</v>
      </c>
      <c r="J3" s="37">
        <v>34562</v>
      </c>
      <c r="K3" s="37">
        <f>H3/G3</f>
        <v>31451.420000000002</v>
      </c>
      <c r="L3" s="37">
        <f>I3/G3</f>
        <v>3110.58</v>
      </c>
      <c r="M3" s="9">
        <f>K3+L3</f>
        <v>34562</v>
      </c>
      <c r="N3" s="40"/>
    </row>
    <row r="4" spans="2:14" ht="15.95" customHeight="1" x14ac:dyDescent="0.25">
      <c r="B4" s="36" t="s">
        <v>20</v>
      </c>
      <c r="C4" s="32">
        <v>1</v>
      </c>
      <c r="D4" s="32"/>
      <c r="E4" s="32"/>
      <c r="F4" s="32"/>
      <c r="G4" s="33">
        <f t="shared" ref="G4" si="2">SUM(C4:F4)</f>
        <v>1</v>
      </c>
      <c r="H4" s="37">
        <f t="shared" si="0"/>
        <v>14048.58</v>
      </c>
      <c r="I4" s="34">
        <f t="shared" si="1"/>
        <v>1389.4199999999998</v>
      </c>
      <c r="J4" s="37">
        <v>15438</v>
      </c>
      <c r="K4" s="37">
        <f t="shared" ref="K4:K40" si="3">H4/G4</f>
        <v>14048.58</v>
      </c>
      <c r="L4" s="37">
        <f t="shared" ref="L4:L40" si="4">I4/G4</f>
        <v>1389.4199999999998</v>
      </c>
      <c r="M4" s="9">
        <f t="shared" ref="M4:M21" si="5">K4+L4</f>
        <v>15438</v>
      </c>
      <c r="N4" s="23"/>
    </row>
    <row r="5" spans="2:14" ht="15.95" customHeight="1" x14ac:dyDescent="0.25">
      <c r="B5" s="36" t="s">
        <v>2</v>
      </c>
      <c r="C5" s="32">
        <v>1</v>
      </c>
      <c r="D5" s="32"/>
      <c r="E5" s="32"/>
      <c r="F5" s="32"/>
      <c r="G5" s="33">
        <f t="shared" ref="G5:G21" si="6">SUM(C5:F5)</f>
        <v>1</v>
      </c>
      <c r="H5" s="37">
        <f t="shared" si="0"/>
        <v>34689.200000000004</v>
      </c>
      <c r="I5" s="34">
        <f t="shared" si="1"/>
        <v>3430.7999999999997</v>
      </c>
      <c r="J5" s="37">
        <v>38120</v>
      </c>
      <c r="K5" s="37">
        <f t="shared" si="3"/>
        <v>34689.200000000004</v>
      </c>
      <c r="L5" s="37">
        <f t="shared" si="4"/>
        <v>3430.7999999999997</v>
      </c>
      <c r="M5" s="9">
        <f t="shared" si="5"/>
        <v>38120.000000000007</v>
      </c>
      <c r="N5" s="23"/>
    </row>
    <row r="6" spans="2:14" ht="15.95" customHeight="1" x14ac:dyDescent="0.25">
      <c r="B6" s="36" t="s">
        <v>3</v>
      </c>
      <c r="C6" s="32">
        <v>16</v>
      </c>
      <c r="D6" s="32"/>
      <c r="E6" s="32"/>
      <c r="F6" s="32"/>
      <c r="G6" s="33">
        <f t="shared" si="6"/>
        <v>16</v>
      </c>
      <c r="H6" s="37">
        <f t="shared" si="0"/>
        <v>65674.7</v>
      </c>
      <c r="I6" s="34">
        <f t="shared" si="1"/>
        <v>6495.3</v>
      </c>
      <c r="J6" s="37">
        <v>72170</v>
      </c>
      <c r="K6" s="37">
        <f t="shared" si="3"/>
        <v>4104.6687499999998</v>
      </c>
      <c r="L6" s="37">
        <f t="shared" si="4"/>
        <v>405.95625000000001</v>
      </c>
      <c r="M6" s="9">
        <f t="shared" si="5"/>
        <v>4510.625</v>
      </c>
      <c r="N6" s="23"/>
    </row>
    <row r="7" spans="2:14" ht="15.95" customHeight="1" x14ac:dyDescent="0.25">
      <c r="B7" s="36" t="s">
        <v>18</v>
      </c>
      <c r="C7" s="32">
        <v>1</v>
      </c>
      <c r="D7" s="32"/>
      <c r="E7" s="32"/>
      <c r="F7" s="32"/>
      <c r="G7" s="33">
        <f t="shared" si="6"/>
        <v>1</v>
      </c>
      <c r="H7" s="37">
        <f t="shared" si="0"/>
        <v>4972.24</v>
      </c>
      <c r="I7" s="34">
        <f t="shared" si="1"/>
        <v>491.76</v>
      </c>
      <c r="J7" s="37">
        <v>5464</v>
      </c>
      <c r="K7" s="37">
        <f t="shared" si="3"/>
        <v>4972.24</v>
      </c>
      <c r="L7" s="37">
        <f t="shared" si="4"/>
        <v>491.76</v>
      </c>
      <c r="M7" s="9">
        <f t="shared" si="5"/>
        <v>5464</v>
      </c>
      <c r="N7" s="23"/>
    </row>
    <row r="8" spans="2:14" ht="15.95" customHeight="1" x14ac:dyDescent="0.25">
      <c r="B8" s="36" t="s">
        <v>4</v>
      </c>
      <c r="C8" s="32">
        <v>5</v>
      </c>
      <c r="D8" s="32"/>
      <c r="E8" s="32"/>
      <c r="F8" s="32"/>
      <c r="G8" s="33">
        <f t="shared" si="6"/>
        <v>5</v>
      </c>
      <c r="H8" s="37">
        <f t="shared" si="0"/>
        <v>17164.420000000002</v>
      </c>
      <c r="I8" s="34">
        <f t="shared" si="1"/>
        <v>1697.58</v>
      </c>
      <c r="J8" s="37">
        <v>18862</v>
      </c>
      <c r="K8" s="37">
        <f t="shared" si="3"/>
        <v>3432.8840000000005</v>
      </c>
      <c r="L8" s="37">
        <f t="shared" si="4"/>
        <v>339.51599999999996</v>
      </c>
      <c r="M8" s="9">
        <f t="shared" si="5"/>
        <v>3772.4000000000005</v>
      </c>
      <c r="N8" s="23"/>
    </row>
    <row r="9" spans="2:14" ht="15.95" customHeight="1" x14ac:dyDescent="0.25">
      <c r="B9" s="36" t="s">
        <v>14</v>
      </c>
      <c r="C9" s="32">
        <v>1</v>
      </c>
      <c r="D9" s="32"/>
      <c r="E9" s="32"/>
      <c r="F9" s="32"/>
      <c r="G9" s="33">
        <f t="shared" si="6"/>
        <v>1</v>
      </c>
      <c r="H9" s="37">
        <f t="shared" si="0"/>
        <v>23177.7</v>
      </c>
      <c r="I9" s="34">
        <f t="shared" si="1"/>
        <v>2292.2999999999997</v>
      </c>
      <c r="J9" s="37">
        <v>25470</v>
      </c>
      <c r="K9" s="37">
        <f t="shared" si="3"/>
        <v>23177.7</v>
      </c>
      <c r="L9" s="37">
        <f t="shared" si="4"/>
        <v>2292.2999999999997</v>
      </c>
      <c r="M9" s="9">
        <f t="shared" si="5"/>
        <v>25470</v>
      </c>
      <c r="N9" s="23"/>
    </row>
    <row r="10" spans="2:14" ht="15.95" customHeight="1" x14ac:dyDescent="0.25">
      <c r="B10" s="36" t="s">
        <v>15</v>
      </c>
      <c r="C10" s="32"/>
      <c r="D10" s="32">
        <v>1</v>
      </c>
      <c r="E10" s="32">
        <v>1</v>
      </c>
      <c r="F10" s="32">
        <v>1</v>
      </c>
      <c r="G10" s="33">
        <f t="shared" si="6"/>
        <v>3</v>
      </c>
      <c r="H10" s="37">
        <f t="shared" si="0"/>
        <v>70015.400000000009</v>
      </c>
      <c r="I10" s="34">
        <f t="shared" si="1"/>
        <v>6924.5999999999995</v>
      </c>
      <c r="J10" s="37">
        <v>76940</v>
      </c>
      <c r="K10" s="37">
        <f t="shared" si="3"/>
        <v>23338.466666666671</v>
      </c>
      <c r="L10" s="37">
        <f t="shared" si="4"/>
        <v>2308.1999999999998</v>
      </c>
      <c r="M10" s="9">
        <f t="shared" si="5"/>
        <v>25646.666666666672</v>
      </c>
      <c r="N10" s="23"/>
    </row>
    <row r="11" spans="2:14" ht="15.95" customHeight="1" x14ac:dyDescent="0.25">
      <c r="B11" s="36" t="s">
        <v>5</v>
      </c>
      <c r="C11" s="32"/>
      <c r="D11" s="32">
        <v>2</v>
      </c>
      <c r="E11" s="32">
        <v>6</v>
      </c>
      <c r="F11" s="32">
        <v>4</v>
      </c>
      <c r="G11" s="33">
        <f t="shared" si="6"/>
        <v>12</v>
      </c>
      <c r="H11" s="37">
        <f t="shared" si="0"/>
        <v>377399.75</v>
      </c>
      <c r="I11" s="34">
        <f t="shared" si="1"/>
        <v>37325.25</v>
      </c>
      <c r="J11" s="37">
        <v>414725</v>
      </c>
      <c r="K11" s="37">
        <f t="shared" si="3"/>
        <v>31449.979166666668</v>
      </c>
      <c r="L11" s="37">
        <f t="shared" si="4"/>
        <v>3110.4375</v>
      </c>
      <c r="M11" s="9">
        <f t="shared" si="5"/>
        <v>34560.416666666672</v>
      </c>
      <c r="N11" s="23"/>
    </row>
    <row r="12" spans="2:14" ht="15.95" customHeight="1" x14ac:dyDescent="0.25">
      <c r="B12" s="36" t="s">
        <v>6</v>
      </c>
      <c r="C12" s="32"/>
      <c r="D12" s="32">
        <v>2</v>
      </c>
      <c r="E12" s="32">
        <v>1</v>
      </c>
      <c r="F12" s="32">
        <v>1</v>
      </c>
      <c r="G12" s="33">
        <f t="shared" si="6"/>
        <v>4</v>
      </c>
      <c r="H12" s="37">
        <f t="shared" si="0"/>
        <v>23264.15</v>
      </c>
      <c r="I12" s="34">
        <f t="shared" si="1"/>
        <v>2300.85</v>
      </c>
      <c r="J12" s="37">
        <v>25565</v>
      </c>
      <c r="K12" s="37">
        <f t="shared" si="3"/>
        <v>5816.0375000000004</v>
      </c>
      <c r="L12" s="37">
        <f t="shared" si="4"/>
        <v>575.21249999999998</v>
      </c>
      <c r="M12" s="9">
        <f t="shared" si="5"/>
        <v>6391.25</v>
      </c>
      <c r="N12" s="23"/>
    </row>
    <row r="13" spans="2:14" ht="15.95" customHeight="1" x14ac:dyDescent="0.25">
      <c r="B13" s="36" t="s">
        <v>7</v>
      </c>
      <c r="C13" s="32"/>
      <c r="D13" s="32">
        <v>1</v>
      </c>
      <c r="E13" s="32"/>
      <c r="F13" s="32"/>
      <c r="G13" s="33">
        <f t="shared" si="6"/>
        <v>1</v>
      </c>
      <c r="H13" s="37">
        <f t="shared" si="0"/>
        <v>33784.660000000003</v>
      </c>
      <c r="I13" s="34">
        <f t="shared" si="1"/>
        <v>3341.3399999999997</v>
      </c>
      <c r="J13" s="37">
        <v>37126</v>
      </c>
      <c r="K13" s="37">
        <f t="shared" si="3"/>
        <v>33784.660000000003</v>
      </c>
      <c r="L13" s="37">
        <f t="shared" si="4"/>
        <v>3341.3399999999997</v>
      </c>
      <c r="M13" s="9">
        <f t="shared" si="5"/>
        <v>37126</v>
      </c>
      <c r="N13" s="23"/>
    </row>
    <row r="14" spans="2:14" ht="15.95" customHeight="1" x14ac:dyDescent="0.25">
      <c r="B14" s="36" t="s">
        <v>12</v>
      </c>
      <c r="C14" s="32"/>
      <c r="D14" s="32"/>
      <c r="E14" s="32">
        <v>1</v>
      </c>
      <c r="F14" s="32">
        <v>1</v>
      </c>
      <c r="G14" s="33">
        <f t="shared" si="6"/>
        <v>2</v>
      </c>
      <c r="H14" s="37">
        <f t="shared" si="0"/>
        <v>58886.1</v>
      </c>
      <c r="I14" s="34">
        <f t="shared" si="1"/>
        <v>5823.9</v>
      </c>
      <c r="J14" s="37">
        <v>64710</v>
      </c>
      <c r="K14" s="37">
        <f t="shared" si="3"/>
        <v>29443.05</v>
      </c>
      <c r="L14" s="37">
        <f t="shared" si="4"/>
        <v>2911.95</v>
      </c>
      <c r="M14" s="9">
        <f t="shared" si="5"/>
        <v>32355</v>
      </c>
      <c r="N14" s="23"/>
    </row>
    <row r="15" spans="2:14" ht="15.95" customHeight="1" x14ac:dyDescent="0.25">
      <c r="B15" s="36" t="s">
        <v>8</v>
      </c>
      <c r="C15" s="32"/>
      <c r="D15" s="32">
        <v>1</v>
      </c>
      <c r="E15" s="32"/>
      <c r="F15" s="32"/>
      <c r="G15" s="33">
        <f t="shared" si="6"/>
        <v>1</v>
      </c>
      <c r="H15" s="37">
        <f t="shared" si="0"/>
        <v>39439.4</v>
      </c>
      <c r="I15" s="34">
        <f t="shared" si="1"/>
        <v>3900.6</v>
      </c>
      <c r="J15" s="37">
        <v>43340</v>
      </c>
      <c r="K15" s="37">
        <f t="shared" si="3"/>
        <v>39439.4</v>
      </c>
      <c r="L15" s="37">
        <f t="shared" si="4"/>
        <v>3900.6</v>
      </c>
      <c r="M15" s="9">
        <f t="shared" si="5"/>
        <v>43340</v>
      </c>
      <c r="N15" s="23"/>
    </row>
    <row r="16" spans="2:14" ht="15.95" customHeight="1" x14ac:dyDescent="0.25">
      <c r="B16" s="36" t="s">
        <v>9</v>
      </c>
      <c r="C16" s="32"/>
      <c r="D16" s="32">
        <v>1</v>
      </c>
      <c r="E16" s="32"/>
      <c r="F16" s="32"/>
      <c r="G16" s="33">
        <f t="shared" si="6"/>
        <v>1</v>
      </c>
      <c r="H16" s="37">
        <f t="shared" si="0"/>
        <v>19296.55</v>
      </c>
      <c r="I16" s="34">
        <f t="shared" si="1"/>
        <v>1908.4499999999998</v>
      </c>
      <c r="J16" s="37">
        <v>21205</v>
      </c>
      <c r="K16" s="37">
        <f t="shared" si="3"/>
        <v>19296.55</v>
      </c>
      <c r="L16" s="37">
        <f t="shared" si="4"/>
        <v>1908.4499999999998</v>
      </c>
      <c r="M16" s="9">
        <f t="shared" si="5"/>
        <v>21205</v>
      </c>
      <c r="N16" s="23"/>
    </row>
    <row r="17" spans="2:14" ht="15.95" customHeight="1" x14ac:dyDescent="0.25">
      <c r="B17" s="36" t="s">
        <v>16</v>
      </c>
      <c r="C17" s="32"/>
      <c r="D17" s="32"/>
      <c r="E17" s="32"/>
      <c r="F17" s="32">
        <v>1</v>
      </c>
      <c r="G17" s="33">
        <f t="shared" si="6"/>
        <v>1</v>
      </c>
      <c r="H17" s="37">
        <f t="shared" si="0"/>
        <v>17259.97</v>
      </c>
      <c r="I17" s="34">
        <f t="shared" si="1"/>
        <v>1707.03</v>
      </c>
      <c r="J17" s="37">
        <v>18967</v>
      </c>
      <c r="K17" s="37">
        <f t="shared" si="3"/>
        <v>17259.97</v>
      </c>
      <c r="L17" s="37">
        <f t="shared" si="4"/>
        <v>1707.03</v>
      </c>
      <c r="M17" s="9">
        <f t="shared" si="5"/>
        <v>18967</v>
      </c>
      <c r="N17" s="23"/>
    </row>
    <row r="18" spans="2:14" ht="15.95" customHeight="1" x14ac:dyDescent="0.25">
      <c r="B18" s="36" t="s">
        <v>13</v>
      </c>
      <c r="C18" s="32">
        <v>1</v>
      </c>
      <c r="D18" s="32">
        <v>1</v>
      </c>
      <c r="E18" s="32">
        <v>1</v>
      </c>
      <c r="F18" s="32">
        <v>1</v>
      </c>
      <c r="G18" s="33">
        <f t="shared" si="6"/>
        <v>4</v>
      </c>
      <c r="H18" s="37">
        <f t="shared" si="0"/>
        <v>47421.919999999998</v>
      </c>
      <c r="I18" s="34">
        <f t="shared" si="1"/>
        <v>4690.08</v>
      </c>
      <c r="J18" s="37">
        <v>52112</v>
      </c>
      <c r="K18" s="37">
        <f t="shared" si="3"/>
        <v>11855.48</v>
      </c>
      <c r="L18" s="37">
        <f t="shared" si="4"/>
        <v>1172.52</v>
      </c>
      <c r="M18" s="9">
        <f t="shared" si="5"/>
        <v>13028</v>
      </c>
      <c r="N18" s="23"/>
    </row>
    <row r="19" spans="2:14" ht="15.95" customHeight="1" x14ac:dyDescent="0.25">
      <c r="B19" s="36" t="s">
        <v>11</v>
      </c>
      <c r="C19" s="32"/>
      <c r="D19" s="32">
        <v>1</v>
      </c>
      <c r="E19" s="32"/>
      <c r="F19" s="32"/>
      <c r="G19" s="33">
        <f t="shared" si="6"/>
        <v>1</v>
      </c>
      <c r="H19" s="37">
        <f t="shared" si="0"/>
        <v>8513.0500000000011</v>
      </c>
      <c r="I19" s="34">
        <f t="shared" si="1"/>
        <v>841.94999999999993</v>
      </c>
      <c r="J19" s="37">
        <v>9355</v>
      </c>
      <c r="K19" s="37">
        <f t="shared" si="3"/>
        <v>8513.0500000000011</v>
      </c>
      <c r="L19" s="37">
        <f t="shared" si="4"/>
        <v>841.94999999999993</v>
      </c>
      <c r="M19" s="9">
        <f t="shared" si="5"/>
        <v>9355.0000000000018</v>
      </c>
      <c r="N19" s="23"/>
    </row>
    <row r="20" spans="2:14" ht="15.95" customHeight="1" x14ac:dyDescent="0.25">
      <c r="B20" s="36" t="s">
        <v>10</v>
      </c>
      <c r="C20" s="32"/>
      <c r="D20" s="32">
        <v>1</v>
      </c>
      <c r="E20" s="32">
        <v>2</v>
      </c>
      <c r="F20" s="32">
        <v>2</v>
      </c>
      <c r="G20" s="33">
        <f t="shared" si="6"/>
        <v>5</v>
      </c>
      <c r="H20" s="37">
        <f t="shared" si="0"/>
        <v>40877.200000000004</v>
      </c>
      <c r="I20" s="34">
        <f t="shared" si="1"/>
        <v>4042.7999999999997</v>
      </c>
      <c r="J20" s="37">
        <v>44920</v>
      </c>
      <c r="K20" s="37">
        <f t="shared" si="3"/>
        <v>8175.4400000000005</v>
      </c>
      <c r="L20" s="37">
        <f t="shared" si="4"/>
        <v>808.56</v>
      </c>
      <c r="M20" s="9">
        <f t="shared" si="5"/>
        <v>8984</v>
      </c>
      <c r="N20" s="23"/>
    </row>
    <row r="21" spans="2:14" ht="15.95" customHeight="1" x14ac:dyDescent="0.25">
      <c r="B21" s="11" t="s">
        <v>17</v>
      </c>
      <c r="C21" s="1"/>
      <c r="D21" s="1"/>
      <c r="E21" s="1"/>
      <c r="F21" s="1">
        <v>1</v>
      </c>
      <c r="G21" s="2">
        <f t="shared" si="6"/>
        <v>1</v>
      </c>
      <c r="H21" s="10">
        <f t="shared" si="0"/>
        <v>3753.75</v>
      </c>
      <c r="I21" s="9">
        <f t="shared" si="1"/>
        <v>371.25</v>
      </c>
      <c r="J21" s="10">
        <v>4125</v>
      </c>
      <c r="K21" s="37">
        <f t="shared" si="3"/>
        <v>3753.75</v>
      </c>
      <c r="L21" s="37">
        <f t="shared" si="4"/>
        <v>371.25</v>
      </c>
      <c r="M21" s="9">
        <f t="shared" si="5"/>
        <v>4125</v>
      </c>
      <c r="N21" s="23"/>
    </row>
    <row r="22" spans="2:14" hidden="1" x14ac:dyDescent="0.25">
      <c r="C22" s="6">
        <f t="shared" ref="C22:C40" si="7">J3/G3*C3</f>
        <v>34562</v>
      </c>
      <c r="D22" s="6">
        <f t="shared" ref="D22:D40" si="8">J3/G3*D3</f>
        <v>0</v>
      </c>
      <c r="E22" s="6">
        <f t="shared" ref="E22:E40" si="9">J3/G3*E3</f>
        <v>0</v>
      </c>
      <c r="F22" s="6">
        <f t="shared" ref="F22:F40" si="10">J3/G3*F3</f>
        <v>0</v>
      </c>
      <c r="G22" s="7"/>
      <c r="K22" s="37" t="e">
        <f t="shared" si="3"/>
        <v>#DIV/0!</v>
      </c>
      <c r="L22" s="38" t="e">
        <f t="shared" si="4"/>
        <v>#DIV/0!</v>
      </c>
    </row>
    <row r="23" spans="2:14" hidden="1" x14ac:dyDescent="0.25">
      <c r="C23" s="6">
        <f t="shared" si="7"/>
        <v>15438</v>
      </c>
      <c r="D23" s="6">
        <f t="shared" si="8"/>
        <v>0</v>
      </c>
      <c r="E23" s="6">
        <f t="shared" si="9"/>
        <v>0</v>
      </c>
      <c r="F23" s="6">
        <f t="shared" si="10"/>
        <v>0</v>
      </c>
      <c r="G23" s="7"/>
      <c r="K23" s="37" t="e">
        <f t="shared" si="3"/>
        <v>#DIV/0!</v>
      </c>
      <c r="L23" s="38" t="e">
        <f t="shared" si="4"/>
        <v>#DIV/0!</v>
      </c>
    </row>
    <row r="24" spans="2:14" hidden="1" x14ac:dyDescent="0.25">
      <c r="C24" s="6">
        <f t="shared" si="7"/>
        <v>38120</v>
      </c>
      <c r="D24" s="6">
        <f t="shared" si="8"/>
        <v>0</v>
      </c>
      <c r="E24" s="6">
        <f t="shared" si="9"/>
        <v>0</v>
      </c>
      <c r="F24" s="6">
        <f t="shared" si="10"/>
        <v>0</v>
      </c>
      <c r="G24" s="7"/>
      <c r="K24" s="37" t="e">
        <f t="shared" si="3"/>
        <v>#DIV/0!</v>
      </c>
      <c r="L24" s="38" t="e">
        <f t="shared" si="4"/>
        <v>#DIV/0!</v>
      </c>
    </row>
    <row r="25" spans="2:14" hidden="1" x14ac:dyDescent="0.25">
      <c r="C25" s="6">
        <f t="shared" si="7"/>
        <v>72170</v>
      </c>
      <c r="D25" s="6">
        <f t="shared" si="8"/>
        <v>0</v>
      </c>
      <c r="E25" s="6">
        <f t="shared" si="9"/>
        <v>0</v>
      </c>
      <c r="F25" s="6">
        <f t="shared" si="10"/>
        <v>0</v>
      </c>
      <c r="G25" s="7"/>
      <c r="K25" s="37" t="e">
        <f t="shared" si="3"/>
        <v>#DIV/0!</v>
      </c>
      <c r="L25" s="38" t="e">
        <f t="shared" si="4"/>
        <v>#DIV/0!</v>
      </c>
    </row>
    <row r="26" spans="2:14" hidden="1" x14ac:dyDescent="0.25">
      <c r="C26" s="6">
        <f t="shared" si="7"/>
        <v>5464</v>
      </c>
      <c r="D26" s="6">
        <f t="shared" si="8"/>
        <v>0</v>
      </c>
      <c r="E26" s="6">
        <f t="shared" si="9"/>
        <v>0</v>
      </c>
      <c r="F26" s="6">
        <f t="shared" si="10"/>
        <v>0</v>
      </c>
      <c r="G26" s="7"/>
      <c r="K26" s="37" t="e">
        <f t="shared" si="3"/>
        <v>#DIV/0!</v>
      </c>
      <c r="L26" s="38" t="e">
        <f t="shared" si="4"/>
        <v>#DIV/0!</v>
      </c>
    </row>
    <row r="27" spans="2:14" hidden="1" x14ac:dyDescent="0.25">
      <c r="C27" s="6">
        <f t="shared" si="7"/>
        <v>18862</v>
      </c>
      <c r="D27" s="6">
        <f t="shared" si="8"/>
        <v>0</v>
      </c>
      <c r="E27" s="6">
        <f t="shared" si="9"/>
        <v>0</v>
      </c>
      <c r="F27" s="6">
        <f t="shared" si="10"/>
        <v>0</v>
      </c>
      <c r="G27" s="7"/>
      <c r="K27" s="37" t="e">
        <f t="shared" si="3"/>
        <v>#DIV/0!</v>
      </c>
      <c r="L27" s="38" t="e">
        <f t="shared" si="4"/>
        <v>#DIV/0!</v>
      </c>
    </row>
    <row r="28" spans="2:14" hidden="1" x14ac:dyDescent="0.25">
      <c r="C28" s="6">
        <f t="shared" si="7"/>
        <v>25470</v>
      </c>
      <c r="D28" s="6">
        <f t="shared" si="8"/>
        <v>0</v>
      </c>
      <c r="E28" s="6">
        <f t="shared" si="9"/>
        <v>0</v>
      </c>
      <c r="F28" s="6">
        <f t="shared" si="10"/>
        <v>0</v>
      </c>
      <c r="G28" s="7"/>
      <c r="K28" s="37" t="e">
        <f t="shared" si="3"/>
        <v>#DIV/0!</v>
      </c>
      <c r="L28" s="38" t="e">
        <f t="shared" si="4"/>
        <v>#DIV/0!</v>
      </c>
    </row>
    <row r="29" spans="2:14" hidden="1" x14ac:dyDescent="0.25">
      <c r="C29" s="6">
        <f t="shared" si="7"/>
        <v>0</v>
      </c>
      <c r="D29" s="6">
        <f t="shared" si="8"/>
        <v>25646.666666666668</v>
      </c>
      <c r="E29" s="6">
        <f t="shared" si="9"/>
        <v>25646.666666666668</v>
      </c>
      <c r="F29" s="6">
        <f t="shared" si="10"/>
        <v>25646.666666666668</v>
      </c>
      <c r="G29" s="7"/>
      <c r="K29" s="37" t="e">
        <f t="shared" si="3"/>
        <v>#DIV/0!</v>
      </c>
      <c r="L29" s="38" t="e">
        <f t="shared" si="4"/>
        <v>#DIV/0!</v>
      </c>
    </row>
    <row r="30" spans="2:14" hidden="1" x14ac:dyDescent="0.25">
      <c r="C30" s="6">
        <f t="shared" si="7"/>
        <v>0</v>
      </c>
      <c r="D30" s="6">
        <f t="shared" si="8"/>
        <v>69120.833333333328</v>
      </c>
      <c r="E30" s="6">
        <f t="shared" si="9"/>
        <v>207362.5</v>
      </c>
      <c r="F30" s="6">
        <f t="shared" si="10"/>
        <v>138241.66666666666</v>
      </c>
      <c r="G30" s="7"/>
      <c r="K30" s="37" t="e">
        <f t="shared" si="3"/>
        <v>#DIV/0!</v>
      </c>
      <c r="L30" s="38" t="e">
        <f t="shared" si="4"/>
        <v>#DIV/0!</v>
      </c>
    </row>
    <row r="31" spans="2:14" hidden="1" x14ac:dyDescent="0.25">
      <c r="C31" s="6">
        <f t="shared" si="7"/>
        <v>0</v>
      </c>
      <c r="D31" s="6">
        <f t="shared" si="8"/>
        <v>12782.5</v>
      </c>
      <c r="E31" s="6">
        <f t="shared" si="9"/>
        <v>6391.25</v>
      </c>
      <c r="F31" s="6">
        <f t="shared" si="10"/>
        <v>6391.25</v>
      </c>
      <c r="G31" s="7"/>
      <c r="K31" s="37" t="e">
        <f t="shared" si="3"/>
        <v>#DIV/0!</v>
      </c>
      <c r="L31" s="38" t="e">
        <f t="shared" si="4"/>
        <v>#DIV/0!</v>
      </c>
    </row>
    <row r="32" spans="2:14" hidden="1" x14ac:dyDescent="0.25">
      <c r="C32" s="6">
        <f t="shared" si="7"/>
        <v>0</v>
      </c>
      <c r="D32" s="6">
        <f t="shared" si="8"/>
        <v>37126</v>
      </c>
      <c r="E32" s="6">
        <f t="shared" si="9"/>
        <v>0</v>
      </c>
      <c r="F32" s="6">
        <f t="shared" si="10"/>
        <v>0</v>
      </c>
      <c r="G32" s="7"/>
      <c r="K32" s="37" t="e">
        <f t="shared" si="3"/>
        <v>#DIV/0!</v>
      </c>
      <c r="L32" s="38" t="e">
        <f t="shared" si="4"/>
        <v>#DIV/0!</v>
      </c>
    </row>
    <row r="33" spans="1:14" hidden="1" x14ac:dyDescent="0.25">
      <c r="C33" s="6">
        <f t="shared" si="7"/>
        <v>0</v>
      </c>
      <c r="D33" s="6">
        <f t="shared" si="8"/>
        <v>0</v>
      </c>
      <c r="E33" s="6">
        <f t="shared" si="9"/>
        <v>32355</v>
      </c>
      <c r="F33" s="6">
        <f t="shared" si="10"/>
        <v>32355</v>
      </c>
      <c r="G33" s="7"/>
      <c r="K33" s="37" t="e">
        <f t="shared" si="3"/>
        <v>#DIV/0!</v>
      </c>
      <c r="L33" s="38" t="e">
        <f t="shared" si="4"/>
        <v>#DIV/0!</v>
      </c>
    </row>
    <row r="34" spans="1:14" hidden="1" x14ac:dyDescent="0.25">
      <c r="C34" s="6">
        <f t="shared" si="7"/>
        <v>0</v>
      </c>
      <c r="D34" s="6">
        <f t="shared" si="8"/>
        <v>43340</v>
      </c>
      <c r="E34" s="6">
        <f t="shared" si="9"/>
        <v>0</v>
      </c>
      <c r="F34" s="6">
        <f t="shared" si="10"/>
        <v>0</v>
      </c>
      <c r="G34" s="7"/>
      <c r="K34" s="37" t="e">
        <f t="shared" si="3"/>
        <v>#DIV/0!</v>
      </c>
      <c r="L34" s="38" t="e">
        <f t="shared" si="4"/>
        <v>#DIV/0!</v>
      </c>
    </row>
    <row r="35" spans="1:14" hidden="1" x14ac:dyDescent="0.25">
      <c r="C35" s="6">
        <f t="shared" si="7"/>
        <v>0</v>
      </c>
      <c r="D35" s="6">
        <f t="shared" si="8"/>
        <v>21205</v>
      </c>
      <c r="E35" s="6">
        <f t="shared" si="9"/>
        <v>0</v>
      </c>
      <c r="F35" s="6">
        <f t="shared" si="10"/>
        <v>0</v>
      </c>
      <c r="G35" s="7"/>
      <c r="K35" s="37" t="e">
        <f t="shared" si="3"/>
        <v>#DIV/0!</v>
      </c>
      <c r="L35" s="38" t="e">
        <f t="shared" si="4"/>
        <v>#DIV/0!</v>
      </c>
    </row>
    <row r="36" spans="1:14" hidden="1" x14ac:dyDescent="0.25">
      <c r="C36" s="6">
        <f t="shared" si="7"/>
        <v>0</v>
      </c>
      <c r="D36" s="6">
        <f t="shared" si="8"/>
        <v>0</v>
      </c>
      <c r="E36" s="6">
        <f t="shared" si="9"/>
        <v>0</v>
      </c>
      <c r="F36" s="6">
        <f t="shared" si="10"/>
        <v>18967</v>
      </c>
      <c r="G36" s="7"/>
      <c r="K36" s="37" t="e">
        <f t="shared" si="3"/>
        <v>#DIV/0!</v>
      </c>
      <c r="L36" s="38" t="e">
        <f t="shared" si="4"/>
        <v>#DIV/0!</v>
      </c>
    </row>
    <row r="37" spans="1:14" hidden="1" x14ac:dyDescent="0.25">
      <c r="C37" s="6">
        <f t="shared" si="7"/>
        <v>13028</v>
      </c>
      <c r="D37" s="6">
        <f t="shared" si="8"/>
        <v>13028</v>
      </c>
      <c r="E37" s="6">
        <f t="shared" si="9"/>
        <v>13028</v>
      </c>
      <c r="F37" s="6">
        <f t="shared" si="10"/>
        <v>13028</v>
      </c>
      <c r="G37" s="7"/>
      <c r="K37" s="37" t="e">
        <f t="shared" si="3"/>
        <v>#DIV/0!</v>
      </c>
      <c r="L37" s="38" t="e">
        <f t="shared" si="4"/>
        <v>#DIV/0!</v>
      </c>
    </row>
    <row r="38" spans="1:14" hidden="1" x14ac:dyDescent="0.25">
      <c r="C38" s="6">
        <f t="shared" si="7"/>
        <v>0</v>
      </c>
      <c r="D38" s="6">
        <f t="shared" si="8"/>
        <v>9355</v>
      </c>
      <c r="E38" s="6">
        <f t="shared" si="9"/>
        <v>0</v>
      </c>
      <c r="F38" s="6">
        <f t="shared" si="10"/>
        <v>0</v>
      </c>
      <c r="G38" s="7"/>
      <c r="K38" s="37" t="e">
        <f t="shared" si="3"/>
        <v>#DIV/0!</v>
      </c>
      <c r="L38" s="38" t="e">
        <f t="shared" si="4"/>
        <v>#DIV/0!</v>
      </c>
    </row>
    <row r="39" spans="1:14" hidden="1" x14ac:dyDescent="0.25">
      <c r="C39" s="6">
        <f t="shared" si="7"/>
        <v>0</v>
      </c>
      <c r="D39" s="6">
        <f t="shared" si="8"/>
        <v>8984</v>
      </c>
      <c r="E39" s="6">
        <f t="shared" si="9"/>
        <v>17968</v>
      </c>
      <c r="F39" s="6">
        <f t="shared" si="10"/>
        <v>17968</v>
      </c>
      <c r="G39" s="7"/>
      <c r="K39" s="37" t="e">
        <f t="shared" si="3"/>
        <v>#DIV/0!</v>
      </c>
      <c r="L39" s="38" t="e">
        <f t="shared" si="4"/>
        <v>#DIV/0!</v>
      </c>
    </row>
    <row r="40" spans="1:14" hidden="1" x14ac:dyDescent="0.25">
      <c r="C40" s="6">
        <f t="shared" si="7"/>
        <v>0</v>
      </c>
      <c r="D40" s="6">
        <f t="shared" si="8"/>
        <v>0</v>
      </c>
      <c r="E40" s="6">
        <f t="shared" si="9"/>
        <v>0</v>
      </c>
      <c r="F40" s="6">
        <f t="shared" si="10"/>
        <v>4125</v>
      </c>
      <c r="G40" s="7"/>
      <c r="K40" s="37" t="e">
        <f t="shared" si="3"/>
        <v>#DIV/0!</v>
      </c>
      <c r="L40" s="38" t="e">
        <f t="shared" si="4"/>
        <v>#DIV/0!</v>
      </c>
    </row>
    <row r="41" spans="1:14" x14ac:dyDescent="0.25">
      <c r="C41" s="6"/>
      <c r="D41" s="6"/>
      <c r="E41" s="6"/>
      <c r="F41" s="6"/>
      <c r="G41" s="7"/>
    </row>
    <row r="42" spans="1:14" x14ac:dyDescent="0.25">
      <c r="C42" s="2" t="s">
        <v>0</v>
      </c>
      <c r="D42" s="2" t="s">
        <v>23</v>
      </c>
      <c r="E42" s="2" t="s">
        <v>24</v>
      </c>
      <c r="F42" s="2" t="s">
        <v>25</v>
      </c>
      <c r="G42" s="2" t="s">
        <v>19</v>
      </c>
    </row>
    <row r="43" spans="1:14" ht="18.75" customHeight="1" x14ac:dyDescent="0.25">
      <c r="B43" s="12" t="s">
        <v>21</v>
      </c>
      <c r="C43" s="9">
        <f>C45*0.91</f>
        <v>203033.74000000002</v>
      </c>
      <c r="D43" s="9">
        <f>D45*0.91</f>
        <v>218935.08000000002</v>
      </c>
      <c r="E43" s="9">
        <f>E45*0.91</f>
        <v>275503.78916666663</v>
      </c>
      <c r="F43" s="9">
        <f>F45*0.91</f>
        <v>233617.55083333331</v>
      </c>
      <c r="G43" s="8">
        <f t="shared" ref="G43:G44" si="11">SUM(C43:F43)</f>
        <v>931090.15999999992</v>
      </c>
    </row>
    <row r="44" spans="1:14" ht="18.75" customHeight="1" x14ac:dyDescent="0.25">
      <c r="B44" s="12" t="s">
        <v>22</v>
      </c>
      <c r="C44" s="9">
        <f>C45*0.09</f>
        <v>20080.259999999998</v>
      </c>
      <c r="D44" s="9">
        <f>D45*0.09</f>
        <v>21652.92</v>
      </c>
      <c r="E44" s="9">
        <f>E45*0.09</f>
        <v>27247.627499999995</v>
      </c>
      <c r="F44" s="9">
        <f>F45*0.09</f>
        <v>23105.032499999998</v>
      </c>
      <c r="G44" s="8">
        <f t="shared" si="11"/>
        <v>92085.84</v>
      </c>
    </row>
    <row r="45" spans="1:14" ht="18.75" customHeight="1" thickBot="1" x14ac:dyDescent="0.3">
      <c r="B45" s="14" t="s">
        <v>29</v>
      </c>
      <c r="C45" s="15">
        <f>SUM(C22:C40)</f>
        <v>223114</v>
      </c>
      <c r="D45" s="15">
        <f>SUM(D22:D40)</f>
        <v>240588</v>
      </c>
      <c r="E45" s="15">
        <f>SUM(E22:E40)</f>
        <v>302751.41666666663</v>
      </c>
      <c r="F45" s="15">
        <f>SUM(F22:F40)</f>
        <v>256722.58333333331</v>
      </c>
      <c r="G45" s="16">
        <f>SUM(C45:F45)</f>
        <v>1023176</v>
      </c>
    </row>
    <row r="46" spans="1:14" s="18" customFormat="1" ht="60" customHeight="1" thickBot="1" x14ac:dyDescent="0.3">
      <c r="A46" s="17"/>
      <c r="G46" s="19"/>
      <c r="H46" s="20"/>
      <c r="N46" s="27"/>
    </row>
    <row r="47" spans="1:14" ht="15" customHeight="1" x14ac:dyDescent="0.25">
      <c r="N47" s="24"/>
    </row>
    <row r="48" spans="1:14" ht="21" customHeight="1" x14ac:dyDescent="0.35">
      <c r="B48" s="13" t="s">
        <v>31</v>
      </c>
      <c r="C48" s="2" t="s">
        <v>0</v>
      </c>
      <c r="D48" s="2">
        <v>1</v>
      </c>
      <c r="E48" s="2">
        <v>2</v>
      </c>
      <c r="F48" s="2">
        <v>3</v>
      </c>
      <c r="G48" s="2" t="s">
        <v>19</v>
      </c>
      <c r="H48" s="4" t="s">
        <v>26</v>
      </c>
      <c r="I48" s="4" t="s">
        <v>27</v>
      </c>
      <c r="J48" s="4" t="s">
        <v>28</v>
      </c>
      <c r="K48" s="4" t="s">
        <v>38</v>
      </c>
      <c r="L48" s="4" t="s">
        <v>39</v>
      </c>
      <c r="M48" s="4" t="s">
        <v>37</v>
      </c>
      <c r="N48" s="41" t="s">
        <v>33</v>
      </c>
    </row>
    <row r="49" spans="2:14" ht="15.95" customHeight="1" x14ac:dyDescent="0.25">
      <c r="B49" s="21" t="s">
        <v>1</v>
      </c>
      <c r="C49" s="1">
        <v>1</v>
      </c>
      <c r="D49" s="1"/>
      <c r="E49" s="1"/>
      <c r="F49" s="1"/>
      <c r="G49" s="2">
        <f>SUM(C49:F49)</f>
        <v>1</v>
      </c>
      <c r="H49" s="9">
        <f>J49*0.92</f>
        <v>2649.6</v>
      </c>
      <c r="I49" s="9">
        <f>J49*0.08</f>
        <v>230.4</v>
      </c>
      <c r="J49" s="22">
        <v>2880</v>
      </c>
      <c r="K49" s="37">
        <f>J49/G49</f>
        <v>2880</v>
      </c>
      <c r="L49" s="37">
        <f>I49/G49</f>
        <v>230.4</v>
      </c>
      <c r="M49" s="9">
        <f>K49+L49</f>
        <v>3110.4</v>
      </c>
      <c r="N49" s="42"/>
    </row>
    <row r="50" spans="2:14" ht="15.95" customHeight="1" x14ac:dyDescent="0.25">
      <c r="B50" s="21" t="s">
        <v>20</v>
      </c>
      <c r="C50" s="1">
        <v>1</v>
      </c>
      <c r="D50" s="1"/>
      <c r="E50" s="1"/>
      <c r="F50" s="1"/>
      <c r="G50" s="2">
        <f t="shared" ref="G50:G67" si="12">SUM(C50:F50)</f>
        <v>1</v>
      </c>
      <c r="H50" s="9">
        <f t="shared" ref="H50:H67" si="13">J50*0.92</f>
        <v>5980</v>
      </c>
      <c r="I50" s="9">
        <f t="shared" ref="I50:I67" si="14">J50*0.08</f>
        <v>520</v>
      </c>
      <c r="J50" s="22">
        <v>6500</v>
      </c>
      <c r="K50" s="37">
        <f t="shared" ref="K50:K86" si="15">J50/G50</f>
        <v>6500</v>
      </c>
      <c r="L50" s="37">
        <f t="shared" ref="L50:L67" si="16">I50/G50</f>
        <v>520</v>
      </c>
      <c r="M50" s="9">
        <f t="shared" ref="M50:M86" si="17">K50+L50</f>
        <v>7020</v>
      </c>
      <c r="N50" s="23"/>
    </row>
    <row r="51" spans="2:14" ht="15.95" customHeight="1" x14ac:dyDescent="0.25">
      <c r="B51" s="21" t="s">
        <v>2</v>
      </c>
      <c r="C51" s="1">
        <v>1</v>
      </c>
      <c r="D51" s="1"/>
      <c r="E51" s="1"/>
      <c r="F51" s="1"/>
      <c r="G51" s="2">
        <f t="shared" si="12"/>
        <v>1</v>
      </c>
      <c r="H51" s="9">
        <f t="shared" si="13"/>
        <v>13229.6</v>
      </c>
      <c r="I51" s="9">
        <f t="shared" si="14"/>
        <v>1150.4000000000001</v>
      </c>
      <c r="J51" s="22">
        <v>14380</v>
      </c>
      <c r="K51" s="37">
        <f t="shared" si="15"/>
        <v>14380</v>
      </c>
      <c r="L51" s="37">
        <f t="shared" si="16"/>
        <v>1150.4000000000001</v>
      </c>
      <c r="M51" s="9">
        <f t="shared" si="17"/>
        <v>15530.4</v>
      </c>
      <c r="N51" s="23"/>
    </row>
    <row r="52" spans="2:14" ht="15.95" customHeight="1" x14ac:dyDescent="0.25">
      <c r="B52" s="21" t="s">
        <v>3</v>
      </c>
      <c r="C52" s="1">
        <v>16</v>
      </c>
      <c r="D52" s="1"/>
      <c r="E52" s="1"/>
      <c r="F52" s="1"/>
      <c r="G52" s="2">
        <f t="shared" si="12"/>
        <v>16</v>
      </c>
      <c r="H52" s="9">
        <f t="shared" si="13"/>
        <v>80353.882352941189</v>
      </c>
      <c r="I52" s="9">
        <f t="shared" si="14"/>
        <v>6987.2941176470595</v>
      </c>
      <c r="J52" s="22">
        <f>92800-J53</f>
        <v>87341.176470588238</v>
      </c>
      <c r="K52" s="37">
        <f t="shared" si="15"/>
        <v>5458.8235294117649</v>
      </c>
      <c r="L52" s="37">
        <f t="shared" si="16"/>
        <v>436.70588235294122</v>
      </c>
      <c r="M52" s="9">
        <f t="shared" si="17"/>
        <v>5895.5294117647063</v>
      </c>
      <c r="N52" s="23"/>
    </row>
    <row r="53" spans="2:14" ht="15.95" customHeight="1" x14ac:dyDescent="0.25">
      <c r="B53" s="21" t="s">
        <v>18</v>
      </c>
      <c r="C53" s="1">
        <v>1</v>
      </c>
      <c r="D53" s="1"/>
      <c r="E53" s="1"/>
      <c r="F53" s="1"/>
      <c r="G53" s="2">
        <f t="shared" si="12"/>
        <v>1</v>
      </c>
      <c r="H53" s="9">
        <f t="shared" si="13"/>
        <v>5022.1176470588243</v>
      </c>
      <c r="I53" s="9">
        <f t="shared" si="14"/>
        <v>436.70588235294122</v>
      </c>
      <c r="J53" s="23">
        <f>92800/17</f>
        <v>5458.8235294117649</v>
      </c>
      <c r="K53" s="37">
        <f t="shared" si="15"/>
        <v>5458.8235294117649</v>
      </c>
      <c r="L53" s="37">
        <f t="shared" si="16"/>
        <v>436.70588235294122</v>
      </c>
      <c r="M53" s="9">
        <f t="shared" si="17"/>
        <v>5895.5294117647063</v>
      </c>
      <c r="N53" s="23"/>
    </row>
    <row r="54" spans="2:14" ht="15.95" customHeight="1" x14ac:dyDescent="0.25">
      <c r="B54" s="21" t="s">
        <v>4</v>
      </c>
      <c r="C54" s="1">
        <v>5</v>
      </c>
      <c r="D54" s="1"/>
      <c r="E54" s="1"/>
      <c r="F54" s="1"/>
      <c r="G54" s="2">
        <f t="shared" si="12"/>
        <v>5</v>
      </c>
      <c r="H54" s="9">
        <f t="shared" si="13"/>
        <v>14260</v>
      </c>
      <c r="I54" s="9">
        <f t="shared" si="14"/>
        <v>1240</v>
      </c>
      <c r="J54" s="22">
        <f>3100*5</f>
        <v>15500</v>
      </c>
      <c r="K54" s="37">
        <f t="shared" si="15"/>
        <v>3100</v>
      </c>
      <c r="L54" s="37">
        <f t="shared" si="16"/>
        <v>248</v>
      </c>
      <c r="M54" s="9">
        <f t="shared" si="17"/>
        <v>3348</v>
      </c>
      <c r="N54" s="23"/>
    </row>
    <row r="55" spans="2:14" ht="15.95" customHeight="1" x14ac:dyDescent="0.25">
      <c r="B55" s="21" t="s">
        <v>14</v>
      </c>
      <c r="C55" s="1">
        <v>1</v>
      </c>
      <c r="D55" s="1">
        <v>1</v>
      </c>
      <c r="E55" s="1">
        <v>1</v>
      </c>
      <c r="F55" s="1">
        <v>1</v>
      </c>
      <c r="G55" s="2">
        <f t="shared" si="12"/>
        <v>4</v>
      </c>
      <c r="H55" s="9">
        <f t="shared" si="13"/>
        <v>8390.4</v>
      </c>
      <c r="I55" s="9">
        <f t="shared" si="14"/>
        <v>729.6</v>
      </c>
      <c r="J55" s="22">
        <f>2280*4</f>
        <v>9120</v>
      </c>
      <c r="K55" s="37">
        <f t="shared" si="15"/>
        <v>2280</v>
      </c>
      <c r="L55" s="37">
        <f t="shared" si="16"/>
        <v>182.4</v>
      </c>
      <c r="M55" s="9">
        <f t="shared" si="17"/>
        <v>2462.4</v>
      </c>
      <c r="N55" s="23"/>
    </row>
    <row r="56" spans="2:14" ht="15.95" hidden="1" customHeight="1" x14ac:dyDescent="0.25">
      <c r="B56" s="21" t="s">
        <v>15</v>
      </c>
      <c r="C56" s="1"/>
      <c r="D56" s="1">
        <v>1</v>
      </c>
      <c r="E56" s="1">
        <v>1</v>
      </c>
      <c r="F56" s="1">
        <v>1</v>
      </c>
      <c r="G56" s="2">
        <f t="shared" si="12"/>
        <v>3</v>
      </c>
      <c r="H56" s="9">
        <f t="shared" si="13"/>
        <v>0</v>
      </c>
      <c r="I56" s="9">
        <f t="shared" si="14"/>
        <v>0</v>
      </c>
      <c r="J56" s="22"/>
      <c r="K56" s="37">
        <f t="shared" si="15"/>
        <v>0</v>
      </c>
      <c r="L56" s="37">
        <f t="shared" si="16"/>
        <v>0</v>
      </c>
      <c r="M56" s="9">
        <f t="shared" si="17"/>
        <v>0</v>
      </c>
      <c r="N56" s="23"/>
    </row>
    <row r="57" spans="2:14" ht="15.95" customHeight="1" x14ac:dyDescent="0.25">
      <c r="B57" s="21" t="s">
        <v>5</v>
      </c>
      <c r="C57" s="1"/>
      <c r="D57" s="1">
        <v>2</v>
      </c>
      <c r="E57" s="1">
        <v>6</v>
      </c>
      <c r="F57" s="1">
        <v>4</v>
      </c>
      <c r="G57" s="2">
        <f t="shared" si="12"/>
        <v>12</v>
      </c>
      <c r="H57" s="9">
        <f t="shared" si="13"/>
        <v>170016</v>
      </c>
      <c r="I57" s="9">
        <f t="shared" si="14"/>
        <v>14784</v>
      </c>
      <c r="J57" s="22">
        <f>15400*12</f>
        <v>184800</v>
      </c>
      <c r="K57" s="37">
        <f t="shared" si="15"/>
        <v>15400</v>
      </c>
      <c r="L57" s="37">
        <f t="shared" si="16"/>
        <v>1232</v>
      </c>
      <c r="M57" s="9">
        <f t="shared" si="17"/>
        <v>16632</v>
      </c>
      <c r="N57" s="23"/>
    </row>
    <row r="58" spans="2:14" ht="15.95" customHeight="1" x14ac:dyDescent="0.25">
      <c r="B58" s="21" t="s">
        <v>6</v>
      </c>
      <c r="C58" s="1"/>
      <c r="D58" s="1">
        <v>2</v>
      </c>
      <c r="E58" s="1">
        <v>1</v>
      </c>
      <c r="F58" s="1">
        <v>1</v>
      </c>
      <c r="G58" s="2">
        <f t="shared" si="12"/>
        <v>4</v>
      </c>
      <c r="H58" s="9">
        <f t="shared" si="13"/>
        <v>14204.800000000001</v>
      </c>
      <c r="I58" s="9">
        <f t="shared" si="14"/>
        <v>1235.2</v>
      </c>
      <c r="J58" s="22">
        <f>3860*4</f>
        <v>15440</v>
      </c>
      <c r="K58" s="37">
        <f t="shared" si="15"/>
        <v>3860</v>
      </c>
      <c r="L58" s="37">
        <f t="shared" si="16"/>
        <v>308.8</v>
      </c>
      <c r="M58" s="9">
        <f t="shared" si="17"/>
        <v>4168.8</v>
      </c>
      <c r="N58" s="43">
        <f>7720/2</f>
        <v>3860</v>
      </c>
    </row>
    <row r="59" spans="2:14" ht="15.95" customHeight="1" x14ac:dyDescent="0.25">
      <c r="B59" s="21" t="s">
        <v>7</v>
      </c>
      <c r="C59" s="1"/>
      <c r="D59" s="1">
        <v>1</v>
      </c>
      <c r="E59" s="1"/>
      <c r="F59" s="1"/>
      <c r="G59" s="2">
        <f t="shared" si="12"/>
        <v>1</v>
      </c>
      <c r="H59" s="9">
        <f t="shared" si="13"/>
        <v>14002.400000000001</v>
      </c>
      <c r="I59" s="9">
        <f t="shared" si="14"/>
        <v>1217.6000000000001</v>
      </c>
      <c r="J59" s="22">
        <v>15220</v>
      </c>
      <c r="K59" s="37">
        <f t="shared" si="15"/>
        <v>15220</v>
      </c>
      <c r="L59" s="37">
        <f t="shared" si="16"/>
        <v>1217.6000000000001</v>
      </c>
      <c r="M59" s="9">
        <f t="shared" si="17"/>
        <v>16437.599999999999</v>
      </c>
      <c r="N59" s="23"/>
    </row>
    <row r="60" spans="2:14" ht="15.95" customHeight="1" x14ac:dyDescent="0.25">
      <c r="B60" s="21" t="s">
        <v>12</v>
      </c>
      <c r="C60" s="1"/>
      <c r="D60" s="1"/>
      <c r="E60" s="1">
        <v>1</v>
      </c>
      <c r="F60" s="1">
        <v>1</v>
      </c>
      <c r="G60" s="2">
        <f t="shared" si="12"/>
        <v>2</v>
      </c>
      <c r="H60" s="9">
        <f t="shared" si="13"/>
        <v>21160</v>
      </c>
      <c r="I60" s="9">
        <f t="shared" si="14"/>
        <v>1840</v>
      </c>
      <c r="J60" s="22">
        <f>11500*2</f>
        <v>23000</v>
      </c>
      <c r="K60" s="37">
        <f t="shared" si="15"/>
        <v>11500</v>
      </c>
      <c r="L60" s="37">
        <f t="shared" si="16"/>
        <v>920</v>
      </c>
      <c r="M60" s="9">
        <f t="shared" si="17"/>
        <v>12420</v>
      </c>
      <c r="N60" s="23"/>
    </row>
    <row r="61" spans="2:14" ht="15.95" customHeight="1" x14ac:dyDescent="0.25">
      <c r="B61" s="21" t="s">
        <v>8</v>
      </c>
      <c r="C61" s="1"/>
      <c r="D61" s="1">
        <v>1</v>
      </c>
      <c r="E61" s="1"/>
      <c r="F61" s="1"/>
      <c r="G61" s="2">
        <f t="shared" si="12"/>
        <v>1</v>
      </c>
      <c r="H61" s="9">
        <f t="shared" si="13"/>
        <v>17130.400000000001</v>
      </c>
      <c r="I61" s="9">
        <f t="shared" si="14"/>
        <v>1489.6000000000001</v>
      </c>
      <c r="J61" s="22">
        <v>18620</v>
      </c>
      <c r="K61" s="37">
        <f t="shared" si="15"/>
        <v>18620</v>
      </c>
      <c r="L61" s="37">
        <f t="shared" si="16"/>
        <v>1489.6000000000001</v>
      </c>
      <c r="M61" s="9">
        <f t="shared" si="17"/>
        <v>20109.599999999999</v>
      </c>
      <c r="N61" s="23"/>
    </row>
    <row r="62" spans="2:14" ht="15.95" customHeight="1" x14ac:dyDescent="0.25">
      <c r="B62" s="21" t="s">
        <v>9</v>
      </c>
      <c r="C62" s="1"/>
      <c r="D62" s="1">
        <v>1</v>
      </c>
      <c r="E62" s="1"/>
      <c r="F62" s="1"/>
      <c r="G62" s="2">
        <f t="shared" si="12"/>
        <v>1</v>
      </c>
      <c r="H62" s="9">
        <f t="shared" si="13"/>
        <v>8169.6</v>
      </c>
      <c r="I62" s="9">
        <f t="shared" si="14"/>
        <v>710.4</v>
      </c>
      <c r="J62" s="22">
        <v>8880</v>
      </c>
      <c r="K62" s="37">
        <f t="shared" si="15"/>
        <v>8880</v>
      </c>
      <c r="L62" s="37">
        <f t="shared" si="16"/>
        <v>710.4</v>
      </c>
      <c r="M62" s="9">
        <f t="shared" si="17"/>
        <v>9590.4</v>
      </c>
      <c r="N62" s="23"/>
    </row>
    <row r="63" spans="2:14" ht="15.95" customHeight="1" x14ac:dyDescent="0.25">
      <c r="B63" s="21" t="s">
        <v>16</v>
      </c>
      <c r="C63" s="1"/>
      <c r="D63" s="1"/>
      <c r="E63" s="1"/>
      <c r="F63" s="1">
        <v>1</v>
      </c>
      <c r="G63" s="2">
        <f t="shared" si="12"/>
        <v>1</v>
      </c>
      <c r="H63" s="9">
        <f t="shared" si="13"/>
        <v>8169.6</v>
      </c>
      <c r="I63" s="9">
        <f t="shared" si="14"/>
        <v>710.4</v>
      </c>
      <c r="J63" s="22">
        <v>8880</v>
      </c>
      <c r="K63" s="37">
        <f t="shared" si="15"/>
        <v>8880</v>
      </c>
      <c r="L63" s="37">
        <f t="shared" si="16"/>
        <v>710.4</v>
      </c>
      <c r="M63" s="9">
        <f t="shared" si="17"/>
        <v>9590.4</v>
      </c>
      <c r="N63" s="23"/>
    </row>
    <row r="64" spans="2:14" ht="15.95" customHeight="1" x14ac:dyDescent="0.25">
      <c r="B64" s="21" t="s">
        <v>13</v>
      </c>
      <c r="C64" s="1">
        <v>1</v>
      </c>
      <c r="D64" s="1">
        <v>1</v>
      </c>
      <c r="E64" s="1">
        <v>1</v>
      </c>
      <c r="F64" s="1">
        <v>1</v>
      </c>
      <c r="G64" s="2">
        <f t="shared" si="12"/>
        <v>4</v>
      </c>
      <c r="H64" s="9">
        <f t="shared" si="13"/>
        <v>15014.400000000001</v>
      </c>
      <c r="I64" s="9">
        <f t="shared" si="14"/>
        <v>1305.6000000000001</v>
      </c>
      <c r="J64" s="22">
        <f>4080*4</f>
        <v>16320</v>
      </c>
      <c r="K64" s="37">
        <f t="shared" si="15"/>
        <v>4080</v>
      </c>
      <c r="L64" s="37">
        <f t="shared" si="16"/>
        <v>326.40000000000003</v>
      </c>
      <c r="M64" s="9">
        <f t="shared" si="17"/>
        <v>4406.3999999999996</v>
      </c>
      <c r="N64" s="23"/>
    </row>
    <row r="65" spans="2:14" ht="15.95" customHeight="1" x14ac:dyDescent="0.25">
      <c r="B65" s="21" t="s">
        <v>11</v>
      </c>
      <c r="C65" s="1"/>
      <c r="D65" s="1">
        <v>1</v>
      </c>
      <c r="E65" s="1"/>
      <c r="F65" s="1"/>
      <c r="G65" s="2">
        <f t="shared" si="12"/>
        <v>1</v>
      </c>
      <c r="H65" s="9">
        <f t="shared" si="13"/>
        <v>4692</v>
      </c>
      <c r="I65" s="9">
        <f t="shared" si="14"/>
        <v>408</v>
      </c>
      <c r="J65" s="22">
        <v>5100</v>
      </c>
      <c r="K65" s="37">
        <f t="shared" si="15"/>
        <v>5100</v>
      </c>
      <c r="L65" s="37">
        <f t="shared" si="16"/>
        <v>408</v>
      </c>
      <c r="M65" s="9">
        <f t="shared" si="17"/>
        <v>5508</v>
      </c>
      <c r="N65" s="23"/>
    </row>
    <row r="66" spans="2:14" ht="15.95" customHeight="1" x14ac:dyDescent="0.25">
      <c r="B66" s="11" t="s">
        <v>10</v>
      </c>
      <c r="C66" s="1"/>
      <c r="D66" s="1">
        <v>1</v>
      </c>
      <c r="E66" s="1">
        <v>2</v>
      </c>
      <c r="F66" s="1">
        <v>2</v>
      </c>
      <c r="G66" s="2">
        <f t="shared" si="12"/>
        <v>5</v>
      </c>
      <c r="H66" s="9">
        <f t="shared" si="13"/>
        <v>12328</v>
      </c>
      <c r="I66" s="9">
        <f t="shared" si="14"/>
        <v>1072</v>
      </c>
      <c r="J66" s="22">
        <f>2680*5</f>
        <v>13400</v>
      </c>
      <c r="K66" s="37">
        <f t="shared" si="15"/>
        <v>2680</v>
      </c>
      <c r="L66" s="37">
        <f t="shared" si="16"/>
        <v>214.4</v>
      </c>
      <c r="M66" s="9">
        <f t="shared" si="17"/>
        <v>2894.4</v>
      </c>
      <c r="N66" s="23"/>
    </row>
    <row r="67" spans="2:14" ht="15.95" customHeight="1" x14ac:dyDescent="0.25">
      <c r="B67" s="11" t="s">
        <v>17</v>
      </c>
      <c r="C67" s="1"/>
      <c r="D67" s="1"/>
      <c r="E67" s="1"/>
      <c r="F67" s="1">
        <v>1</v>
      </c>
      <c r="G67" s="2">
        <f t="shared" si="12"/>
        <v>1</v>
      </c>
      <c r="H67" s="9">
        <f t="shared" si="13"/>
        <v>1104</v>
      </c>
      <c r="I67" s="9">
        <f t="shared" si="14"/>
        <v>96</v>
      </c>
      <c r="J67" s="22">
        <v>1200</v>
      </c>
      <c r="K67" s="37">
        <f t="shared" si="15"/>
        <v>1200</v>
      </c>
      <c r="L67" s="37">
        <f t="shared" si="16"/>
        <v>96</v>
      </c>
      <c r="M67" s="9">
        <f t="shared" si="17"/>
        <v>1296</v>
      </c>
      <c r="N67" s="23"/>
    </row>
    <row r="68" spans="2:14" hidden="1" x14ac:dyDescent="0.25">
      <c r="C68" s="6">
        <f t="shared" ref="C68:C82" si="18">J49/G49*C49</f>
        <v>2880</v>
      </c>
      <c r="D68" s="6">
        <f t="shared" ref="D68:D76" si="19">J49/G49*D49</f>
        <v>0</v>
      </c>
      <c r="E68" s="6">
        <f t="shared" ref="E68:E76" si="20">J49/G49*E49</f>
        <v>0</v>
      </c>
      <c r="F68" s="6">
        <f t="shared" ref="F68:F76" si="21">J49/G49*F49</f>
        <v>0</v>
      </c>
      <c r="G68" s="7"/>
      <c r="K68" s="37" t="e">
        <f t="shared" si="15"/>
        <v>#DIV/0!</v>
      </c>
      <c r="M68" s="9" t="e">
        <f t="shared" si="17"/>
        <v>#DIV/0!</v>
      </c>
    </row>
    <row r="69" spans="2:14" hidden="1" x14ac:dyDescent="0.25">
      <c r="C69" s="6">
        <f t="shared" si="18"/>
        <v>6500</v>
      </c>
      <c r="D69" s="6">
        <f t="shared" si="19"/>
        <v>0</v>
      </c>
      <c r="E69" s="6">
        <f t="shared" si="20"/>
        <v>0</v>
      </c>
      <c r="F69" s="6">
        <f t="shared" si="21"/>
        <v>0</v>
      </c>
      <c r="G69" s="7"/>
      <c r="K69" s="37" t="e">
        <f t="shared" si="15"/>
        <v>#DIV/0!</v>
      </c>
      <c r="M69" s="9" t="e">
        <f t="shared" si="17"/>
        <v>#DIV/0!</v>
      </c>
    </row>
    <row r="70" spans="2:14" hidden="1" x14ac:dyDescent="0.25">
      <c r="C70" s="6">
        <f t="shared" si="18"/>
        <v>14380</v>
      </c>
      <c r="D70" s="6">
        <f t="shared" si="19"/>
        <v>0</v>
      </c>
      <c r="E70" s="6">
        <f t="shared" si="20"/>
        <v>0</v>
      </c>
      <c r="F70" s="6">
        <f t="shared" si="21"/>
        <v>0</v>
      </c>
      <c r="G70" s="7"/>
      <c r="K70" s="37" t="e">
        <f t="shared" si="15"/>
        <v>#DIV/0!</v>
      </c>
      <c r="M70" s="9" t="e">
        <f t="shared" si="17"/>
        <v>#DIV/0!</v>
      </c>
    </row>
    <row r="71" spans="2:14" hidden="1" x14ac:dyDescent="0.25">
      <c r="C71" s="6">
        <f t="shared" si="18"/>
        <v>87341.176470588238</v>
      </c>
      <c r="D71" s="6">
        <f t="shared" si="19"/>
        <v>0</v>
      </c>
      <c r="E71" s="6">
        <f t="shared" si="20"/>
        <v>0</v>
      </c>
      <c r="F71" s="6">
        <f t="shared" si="21"/>
        <v>0</v>
      </c>
      <c r="G71" s="7"/>
      <c r="K71" s="37" t="e">
        <f t="shared" si="15"/>
        <v>#DIV/0!</v>
      </c>
      <c r="M71" s="9" t="e">
        <f t="shared" si="17"/>
        <v>#DIV/0!</v>
      </c>
    </row>
    <row r="72" spans="2:14" hidden="1" x14ac:dyDescent="0.25">
      <c r="C72" s="6">
        <f t="shared" si="18"/>
        <v>5458.8235294117649</v>
      </c>
      <c r="D72" s="6">
        <f t="shared" si="19"/>
        <v>0</v>
      </c>
      <c r="E72" s="6">
        <f t="shared" si="20"/>
        <v>0</v>
      </c>
      <c r="F72" s="6">
        <f t="shared" si="21"/>
        <v>0</v>
      </c>
      <c r="G72" s="7"/>
      <c r="K72" s="37" t="e">
        <f t="shared" si="15"/>
        <v>#DIV/0!</v>
      </c>
      <c r="M72" s="9" t="e">
        <f t="shared" si="17"/>
        <v>#DIV/0!</v>
      </c>
    </row>
    <row r="73" spans="2:14" hidden="1" x14ac:dyDescent="0.25">
      <c r="C73" s="6">
        <f t="shared" si="18"/>
        <v>15500</v>
      </c>
      <c r="D73" s="6">
        <f t="shared" si="19"/>
        <v>0</v>
      </c>
      <c r="E73" s="6">
        <f t="shared" si="20"/>
        <v>0</v>
      </c>
      <c r="F73" s="6">
        <f t="shared" si="21"/>
        <v>0</v>
      </c>
      <c r="G73" s="7"/>
      <c r="K73" s="37" t="e">
        <f t="shared" si="15"/>
        <v>#DIV/0!</v>
      </c>
      <c r="M73" s="9" t="e">
        <f t="shared" si="17"/>
        <v>#DIV/0!</v>
      </c>
    </row>
    <row r="74" spans="2:14" hidden="1" x14ac:dyDescent="0.25">
      <c r="C74" s="6">
        <f t="shared" si="18"/>
        <v>2280</v>
      </c>
      <c r="D74" s="6">
        <f t="shared" si="19"/>
        <v>2280</v>
      </c>
      <c r="E74" s="6">
        <f t="shared" si="20"/>
        <v>2280</v>
      </c>
      <c r="F74" s="6">
        <f t="shared" si="21"/>
        <v>2280</v>
      </c>
      <c r="G74" s="7"/>
      <c r="K74" s="37" t="e">
        <f t="shared" si="15"/>
        <v>#DIV/0!</v>
      </c>
      <c r="M74" s="9" t="e">
        <f t="shared" si="17"/>
        <v>#DIV/0!</v>
      </c>
    </row>
    <row r="75" spans="2:14" hidden="1" x14ac:dyDescent="0.25">
      <c r="C75" s="6">
        <f t="shared" si="18"/>
        <v>0</v>
      </c>
      <c r="D75" s="6">
        <f t="shared" si="19"/>
        <v>0</v>
      </c>
      <c r="E75" s="6">
        <f t="shared" si="20"/>
        <v>0</v>
      </c>
      <c r="F75" s="6">
        <f t="shared" si="21"/>
        <v>0</v>
      </c>
      <c r="G75" s="7"/>
      <c r="K75" s="37" t="e">
        <f t="shared" si="15"/>
        <v>#DIV/0!</v>
      </c>
      <c r="M75" s="9" t="e">
        <f t="shared" si="17"/>
        <v>#DIV/0!</v>
      </c>
    </row>
    <row r="76" spans="2:14" hidden="1" x14ac:dyDescent="0.25">
      <c r="C76" s="6">
        <f t="shared" si="18"/>
        <v>0</v>
      </c>
      <c r="D76" s="6">
        <f t="shared" si="19"/>
        <v>30800</v>
      </c>
      <c r="E76" s="6">
        <f t="shared" si="20"/>
        <v>92400</v>
      </c>
      <c r="F76" s="6">
        <f t="shared" si="21"/>
        <v>61600</v>
      </c>
      <c r="G76" s="7"/>
      <c r="K76" s="37" t="e">
        <f t="shared" si="15"/>
        <v>#DIV/0!</v>
      </c>
      <c r="M76" s="9" t="e">
        <f t="shared" si="17"/>
        <v>#DIV/0!</v>
      </c>
    </row>
    <row r="77" spans="2:14" hidden="1" x14ac:dyDescent="0.25">
      <c r="C77" s="6">
        <f t="shared" si="18"/>
        <v>0</v>
      </c>
      <c r="D77" s="6">
        <v>7720</v>
      </c>
      <c r="E77" s="6">
        <v>3360</v>
      </c>
      <c r="F77" s="6">
        <v>3360</v>
      </c>
      <c r="G77" s="7"/>
      <c r="K77" s="37" t="e">
        <f t="shared" si="15"/>
        <v>#DIV/0!</v>
      </c>
      <c r="M77" s="9" t="e">
        <f t="shared" si="17"/>
        <v>#DIV/0!</v>
      </c>
    </row>
    <row r="78" spans="2:14" hidden="1" x14ac:dyDescent="0.25">
      <c r="C78" s="6">
        <f t="shared" si="18"/>
        <v>0</v>
      </c>
      <c r="D78" s="6">
        <f>J59/G59*D59</f>
        <v>15220</v>
      </c>
      <c r="E78" s="6">
        <f>J59/G59*E59</f>
        <v>0</v>
      </c>
      <c r="F78" s="6">
        <f>J59/G59*F59</f>
        <v>0</v>
      </c>
      <c r="G78" s="7"/>
      <c r="K78" s="37" t="e">
        <f t="shared" si="15"/>
        <v>#DIV/0!</v>
      </c>
      <c r="M78" s="9" t="e">
        <f t="shared" si="17"/>
        <v>#DIV/0!</v>
      </c>
    </row>
    <row r="79" spans="2:14" hidden="1" x14ac:dyDescent="0.25">
      <c r="C79" s="6">
        <f t="shared" si="18"/>
        <v>0</v>
      </c>
      <c r="D79" s="6">
        <f>J60/G60*D60</f>
        <v>0</v>
      </c>
      <c r="E79" s="6">
        <v>15220</v>
      </c>
      <c r="F79" s="6">
        <v>11500</v>
      </c>
      <c r="G79" s="7"/>
      <c r="K79" s="37" t="e">
        <f t="shared" si="15"/>
        <v>#DIV/0!</v>
      </c>
      <c r="M79" s="9" t="e">
        <f t="shared" si="17"/>
        <v>#DIV/0!</v>
      </c>
    </row>
    <row r="80" spans="2:14" hidden="1" x14ac:dyDescent="0.25">
      <c r="C80" s="6">
        <f t="shared" si="18"/>
        <v>0</v>
      </c>
      <c r="D80" s="6">
        <f>J61/G61*D61</f>
        <v>18620</v>
      </c>
      <c r="E80" s="6">
        <f>J61/G61*E61</f>
        <v>0</v>
      </c>
      <c r="F80" s="6">
        <f>J61/G61*F61</f>
        <v>0</v>
      </c>
      <c r="G80" s="7"/>
      <c r="K80" s="37" t="e">
        <f t="shared" si="15"/>
        <v>#DIV/0!</v>
      </c>
      <c r="M80" s="9" t="e">
        <f t="shared" si="17"/>
        <v>#DIV/0!</v>
      </c>
    </row>
    <row r="81" spans="1:14" hidden="1" x14ac:dyDescent="0.25">
      <c r="C81" s="6">
        <f t="shared" si="18"/>
        <v>0</v>
      </c>
      <c r="D81" s="6">
        <f>J62/G62*D62</f>
        <v>8880</v>
      </c>
      <c r="E81" s="6">
        <f>J62/G62*E62</f>
        <v>0</v>
      </c>
      <c r="F81" s="6">
        <f>J62/G62*F62</f>
        <v>0</v>
      </c>
      <c r="G81" s="7"/>
      <c r="K81" s="37" t="e">
        <f t="shared" si="15"/>
        <v>#DIV/0!</v>
      </c>
      <c r="M81" s="9" t="e">
        <f t="shared" si="17"/>
        <v>#DIV/0!</v>
      </c>
    </row>
    <row r="82" spans="1:14" hidden="1" x14ac:dyDescent="0.25">
      <c r="C82" s="6">
        <f t="shared" si="18"/>
        <v>0</v>
      </c>
      <c r="D82" s="6">
        <f>J63/G63*D63</f>
        <v>0</v>
      </c>
      <c r="E82" s="6">
        <f>J63/G63*E63</f>
        <v>0</v>
      </c>
      <c r="F82" s="6">
        <f>J63/G63*F63</f>
        <v>8880</v>
      </c>
      <c r="G82" s="7"/>
      <c r="K82" s="37" t="e">
        <f t="shared" si="15"/>
        <v>#DIV/0!</v>
      </c>
      <c r="M82" s="9" t="e">
        <f t="shared" si="17"/>
        <v>#DIV/0!</v>
      </c>
    </row>
    <row r="83" spans="1:14" hidden="1" x14ac:dyDescent="0.25">
      <c r="C83" s="6">
        <v>4571</v>
      </c>
      <c r="D83" s="6">
        <v>4080</v>
      </c>
      <c r="E83" s="6">
        <v>4080</v>
      </c>
      <c r="F83" s="6">
        <v>4080</v>
      </c>
      <c r="G83" s="7"/>
      <c r="K83" s="37" t="e">
        <f t="shared" si="15"/>
        <v>#DIV/0!</v>
      </c>
      <c r="M83" s="9" t="e">
        <f t="shared" si="17"/>
        <v>#DIV/0!</v>
      </c>
    </row>
    <row r="84" spans="1:14" hidden="1" x14ac:dyDescent="0.25">
      <c r="C84" s="6">
        <f>J65/G65*C65</f>
        <v>0</v>
      </c>
      <c r="D84" s="6">
        <f>J65/G65*D65</f>
        <v>5100</v>
      </c>
      <c r="E84" s="6">
        <f>J65/G65*E65</f>
        <v>0</v>
      </c>
      <c r="F84" s="6">
        <f>J65/G65*F65</f>
        <v>0</v>
      </c>
      <c r="G84" s="7"/>
      <c r="K84" s="37" t="e">
        <f t="shared" si="15"/>
        <v>#DIV/0!</v>
      </c>
      <c r="M84" s="9" t="e">
        <f t="shared" si="17"/>
        <v>#DIV/0!</v>
      </c>
    </row>
    <row r="85" spans="1:14" hidden="1" x14ac:dyDescent="0.25">
      <c r="C85" s="6">
        <f>J66/G66*C66</f>
        <v>0</v>
      </c>
      <c r="D85" s="6">
        <f>J66/G66*D66</f>
        <v>2680</v>
      </c>
      <c r="E85" s="6">
        <f>J66/G66*E66</f>
        <v>5360</v>
      </c>
      <c r="F85" s="6">
        <f>J66/G66*F66</f>
        <v>5360</v>
      </c>
      <c r="G85" s="7"/>
      <c r="K85" s="37" t="e">
        <f t="shared" si="15"/>
        <v>#DIV/0!</v>
      </c>
      <c r="M85" s="9" t="e">
        <f t="shared" si="17"/>
        <v>#DIV/0!</v>
      </c>
    </row>
    <row r="86" spans="1:14" hidden="1" x14ac:dyDescent="0.25">
      <c r="C86" s="6">
        <f>J67/G67*C67</f>
        <v>0</v>
      </c>
      <c r="D86" s="6">
        <f>J67/G67*D67</f>
        <v>0</v>
      </c>
      <c r="E86" s="6">
        <f>J67/G67*E67</f>
        <v>0</v>
      </c>
      <c r="F86" s="6">
        <f>J67/G67*F67</f>
        <v>1200</v>
      </c>
      <c r="G86" s="7"/>
      <c r="K86" s="37" t="e">
        <f t="shared" si="15"/>
        <v>#DIV/0!</v>
      </c>
      <c r="M86" s="9" t="e">
        <f t="shared" si="17"/>
        <v>#DIV/0!</v>
      </c>
    </row>
    <row r="87" spans="1:14" x14ac:dyDescent="0.25">
      <c r="C87" s="6"/>
      <c r="D87" s="6"/>
      <c r="E87" s="6"/>
      <c r="F87" s="6"/>
      <c r="G87" s="7"/>
    </row>
    <row r="88" spans="1:14" x14ac:dyDescent="0.25">
      <c r="C88" s="2" t="s">
        <v>0</v>
      </c>
      <c r="D88" s="2" t="s">
        <v>23</v>
      </c>
      <c r="E88" s="2" t="s">
        <v>24</v>
      </c>
      <c r="F88" s="2" t="s">
        <v>25</v>
      </c>
      <c r="G88" s="2" t="s">
        <v>19</v>
      </c>
    </row>
    <row r="89" spans="1:14" ht="18.75" customHeight="1" x14ac:dyDescent="0.25">
      <c r="B89" s="12" t="s">
        <v>21</v>
      </c>
      <c r="C89" s="9">
        <f>C91*0.91</f>
        <v>126409.01000000001</v>
      </c>
      <c r="D89" s="9">
        <f>D91*0.91</f>
        <v>86795.8</v>
      </c>
      <c r="E89" s="9">
        <f>E91*0.91</f>
        <v>111657</v>
      </c>
      <c r="F89" s="9">
        <f>F91*0.91</f>
        <v>89416.6</v>
      </c>
      <c r="G89" s="8">
        <f t="shared" ref="G89:G90" si="22">SUM(C89:F89)</f>
        <v>414278.41000000003</v>
      </c>
    </row>
    <row r="90" spans="1:14" ht="18.75" customHeight="1" x14ac:dyDescent="0.25">
      <c r="B90" s="12" t="s">
        <v>22</v>
      </c>
      <c r="C90" s="9">
        <f>C91*0.09</f>
        <v>12501.99</v>
      </c>
      <c r="D90" s="9">
        <f>D91*0.09</f>
        <v>8584.1999999999989</v>
      </c>
      <c r="E90" s="9">
        <f>E91*0.09</f>
        <v>11043</v>
      </c>
      <c r="F90" s="9">
        <f>F91*0.09</f>
        <v>8843.4</v>
      </c>
      <c r="G90" s="8">
        <f t="shared" si="22"/>
        <v>40972.589999999997</v>
      </c>
    </row>
    <row r="91" spans="1:14" ht="18.75" customHeight="1" x14ac:dyDescent="0.25">
      <c r="B91" s="12" t="s">
        <v>29</v>
      </c>
      <c r="C91" s="9">
        <f>SUM(C68:C86)</f>
        <v>138911</v>
      </c>
      <c r="D91" s="9">
        <f>SUM(D68:D86)</f>
        <v>95380</v>
      </c>
      <c r="E91" s="9">
        <f>SUM(E68:E86)</f>
        <v>122700</v>
      </c>
      <c r="F91" s="9">
        <f>SUM(F68:F86)</f>
        <v>98260</v>
      </c>
      <c r="G91" s="8">
        <f>SUM(C91:F91)</f>
        <v>455251</v>
      </c>
    </row>
    <row r="92" spans="1:14" ht="15.75" thickBot="1" x14ac:dyDescent="0.3"/>
    <row r="93" spans="1:14" s="18" customFormat="1" ht="60" customHeight="1" thickBot="1" x14ac:dyDescent="0.3">
      <c r="A93" s="17"/>
      <c r="G93" s="19"/>
      <c r="H93" s="20"/>
    </row>
    <row r="94" spans="1:14" ht="15" customHeight="1" x14ac:dyDescent="0.25">
      <c r="N94" s="24"/>
    </row>
    <row r="95" spans="1:14" ht="31.5" customHeight="1" x14ac:dyDescent="0.35">
      <c r="B95" s="29" t="s">
        <v>34</v>
      </c>
      <c r="C95" s="2" t="s">
        <v>0</v>
      </c>
      <c r="D95" s="2" t="s">
        <v>23</v>
      </c>
      <c r="E95" s="2" t="s">
        <v>24</v>
      </c>
      <c r="F95" s="2" t="s">
        <v>25</v>
      </c>
      <c r="G95" s="2" t="s">
        <v>19</v>
      </c>
      <c r="N95" s="25" t="s">
        <v>35</v>
      </c>
    </row>
    <row r="96" spans="1:14" ht="30" customHeight="1" x14ac:dyDescent="0.25">
      <c r="B96" s="12" t="s">
        <v>21</v>
      </c>
      <c r="C96" s="9"/>
      <c r="D96" s="9"/>
      <c r="E96" s="9"/>
      <c r="F96" s="9"/>
      <c r="G96" s="8">
        <f>G98*0.9</f>
        <v>726860.70000000007</v>
      </c>
      <c r="N96" s="26" t="s">
        <v>36</v>
      </c>
    </row>
    <row r="97" spans="2:14" x14ac:dyDescent="0.25">
      <c r="B97" s="12" t="s">
        <v>22</v>
      </c>
      <c r="C97" s="9"/>
      <c r="D97" s="9"/>
      <c r="E97" s="9"/>
      <c r="F97" s="9"/>
      <c r="G97" s="8">
        <f>G98*0.1</f>
        <v>80762.3</v>
      </c>
      <c r="N97" s="23"/>
    </row>
    <row r="98" spans="2:14" x14ac:dyDescent="0.25">
      <c r="B98" s="12" t="s">
        <v>29</v>
      </c>
      <c r="C98" s="9"/>
      <c r="D98" s="9"/>
      <c r="E98" s="9"/>
      <c r="F98" s="9"/>
      <c r="G98" s="8">
        <f>(SUM(J102:J120))</f>
        <v>807623</v>
      </c>
    </row>
    <row r="100" spans="2:14" x14ac:dyDescent="0.25">
      <c r="N100" s="23"/>
    </row>
    <row r="101" spans="2:14" ht="39.75" customHeight="1" x14ac:dyDescent="0.35">
      <c r="B101" s="29" t="s">
        <v>34</v>
      </c>
      <c r="C101" s="2" t="s">
        <v>0</v>
      </c>
      <c r="D101" s="2">
        <v>1</v>
      </c>
      <c r="E101" s="2">
        <v>2</v>
      </c>
      <c r="F101" s="2">
        <v>3</v>
      </c>
      <c r="G101" s="2" t="s">
        <v>19</v>
      </c>
      <c r="H101" s="4" t="s">
        <v>26</v>
      </c>
      <c r="I101" s="4" t="s">
        <v>27</v>
      </c>
      <c r="J101" s="4" t="s">
        <v>28</v>
      </c>
      <c r="K101" s="4" t="s">
        <v>38</v>
      </c>
      <c r="L101" s="4" t="s">
        <v>39</v>
      </c>
      <c r="M101" s="4" t="s">
        <v>37</v>
      </c>
      <c r="N101" s="23"/>
    </row>
    <row r="102" spans="2:14" x14ac:dyDescent="0.25">
      <c r="B102" s="31" t="s">
        <v>1</v>
      </c>
      <c r="C102" s="32">
        <v>1</v>
      </c>
      <c r="D102" s="32"/>
      <c r="E102" s="32"/>
      <c r="F102" s="32"/>
      <c r="G102" s="33">
        <f>SUM(C102:F102)</f>
        <v>1</v>
      </c>
      <c r="H102" s="34">
        <f>J102*0.9</f>
        <v>8908.2000000000007</v>
      </c>
      <c r="I102" s="34">
        <f>J102*0.1</f>
        <v>989.80000000000007</v>
      </c>
      <c r="J102" s="35">
        <v>9898</v>
      </c>
      <c r="K102" s="37">
        <f>H102/G102</f>
        <v>8908.2000000000007</v>
      </c>
      <c r="L102" s="37">
        <f>I102/G102</f>
        <v>989.80000000000007</v>
      </c>
      <c r="M102" s="9">
        <f>K102+L102</f>
        <v>9898</v>
      </c>
    </row>
    <row r="103" spans="2:14" x14ac:dyDescent="0.25">
      <c r="B103" s="31" t="s">
        <v>20</v>
      </c>
      <c r="C103" s="32">
        <v>1</v>
      </c>
      <c r="D103" s="32"/>
      <c r="E103" s="32"/>
      <c r="F103" s="32"/>
      <c r="G103" s="33">
        <f t="shared" ref="G103:G120" si="23">SUM(C103:F103)</f>
        <v>1</v>
      </c>
      <c r="H103" s="34">
        <f t="shared" ref="H103:H120" si="24">J103*0.9</f>
        <v>7475.4000000000005</v>
      </c>
      <c r="I103" s="34">
        <f t="shared" ref="I103:I120" si="25">J103*0.1</f>
        <v>830.6</v>
      </c>
      <c r="J103" s="35">
        <v>8306</v>
      </c>
      <c r="K103" s="37">
        <f t="shared" ref="K103:K120" si="26">H103/G103</f>
        <v>7475.4000000000005</v>
      </c>
      <c r="L103" s="37">
        <f t="shared" ref="L103:L120" si="27">I103/G103</f>
        <v>830.6</v>
      </c>
      <c r="M103" s="9">
        <f t="shared" ref="M103:M120" si="28">K103+L103</f>
        <v>8306</v>
      </c>
    </row>
    <row r="104" spans="2:14" x14ac:dyDescent="0.25">
      <c r="B104" s="31" t="s">
        <v>2</v>
      </c>
      <c r="C104" s="32">
        <v>1</v>
      </c>
      <c r="D104" s="32"/>
      <c r="E104" s="32"/>
      <c r="F104" s="32"/>
      <c r="G104" s="33">
        <f t="shared" si="23"/>
        <v>1</v>
      </c>
      <c r="H104" s="34">
        <f t="shared" si="24"/>
        <v>18328.5</v>
      </c>
      <c r="I104" s="34">
        <f t="shared" si="25"/>
        <v>2036.5</v>
      </c>
      <c r="J104" s="35">
        <v>20365</v>
      </c>
      <c r="K104" s="37">
        <f t="shared" si="26"/>
        <v>18328.5</v>
      </c>
      <c r="L104" s="37">
        <f t="shared" si="27"/>
        <v>2036.5</v>
      </c>
      <c r="M104" s="9">
        <f t="shared" si="28"/>
        <v>20365</v>
      </c>
    </row>
    <row r="105" spans="2:14" x14ac:dyDescent="0.25">
      <c r="B105" s="31" t="s">
        <v>3</v>
      </c>
      <c r="C105" s="32">
        <v>16</v>
      </c>
      <c r="D105" s="32"/>
      <c r="E105" s="32"/>
      <c r="F105" s="32"/>
      <c r="G105" s="33">
        <f t="shared" si="23"/>
        <v>16</v>
      </c>
      <c r="H105" s="34">
        <f t="shared" si="24"/>
        <v>57124.800000000003</v>
      </c>
      <c r="I105" s="34">
        <f t="shared" si="25"/>
        <v>6347.2000000000007</v>
      </c>
      <c r="J105" s="35">
        <v>63472</v>
      </c>
      <c r="K105" s="37">
        <f t="shared" si="26"/>
        <v>3570.3</v>
      </c>
      <c r="L105" s="37">
        <f t="shared" si="27"/>
        <v>396.70000000000005</v>
      </c>
      <c r="M105" s="9">
        <f t="shared" si="28"/>
        <v>3967</v>
      </c>
    </row>
    <row r="106" spans="2:14" x14ac:dyDescent="0.25">
      <c r="B106" s="31" t="s">
        <v>18</v>
      </c>
      <c r="C106" s="32">
        <v>1</v>
      </c>
      <c r="D106" s="32"/>
      <c r="E106" s="32"/>
      <c r="F106" s="32"/>
      <c r="G106" s="33">
        <f t="shared" si="23"/>
        <v>1</v>
      </c>
      <c r="H106" s="34">
        <f t="shared" si="24"/>
        <v>24150.600000000002</v>
      </c>
      <c r="I106" s="34">
        <f t="shared" si="25"/>
        <v>2683.4</v>
      </c>
      <c r="J106" s="35">
        <v>26834</v>
      </c>
      <c r="K106" s="37">
        <f t="shared" si="26"/>
        <v>24150.600000000002</v>
      </c>
      <c r="L106" s="37">
        <f t="shared" si="27"/>
        <v>2683.4</v>
      </c>
      <c r="M106" s="9">
        <f t="shared" si="28"/>
        <v>26834.000000000004</v>
      </c>
    </row>
    <row r="107" spans="2:14" x14ac:dyDescent="0.25">
      <c r="B107" s="31" t="s">
        <v>4</v>
      </c>
      <c r="C107" s="32">
        <v>5</v>
      </c>
      <c r="D107" s="32"/>
      <c r="E107" s="32"/>
      <c r="F107" s="32"/>
      <c r="G107" s="33">
        <f t="shared" si="23"/>
        <v>5</v>
      </c>
      <c r="H107" s="34">
        <f t="shared" si="24"/>
        <v>13918.5</v>
      </c>
      <c r="I107" s="34">
        <f t="shared" si="25"/>
        <v>1546.5</v>
      </c>
      <c r="J107" s="35">
        <v>15465</v>
      </c>
      <c r="K107" s="37">
        <f t="shared" si="26"/>
        <v>2783.7</v>
      </c>
      <c r="L107" s="37">
        <f t="shared" si="27"/>
        <v>309.3</v>
      </c>
      <c r="M107" s="9">
        <f t="shared" si="28"/>
        <v>3093</v>
      </c>
    </row>
    <row r="108" spans="2:14" x14ac:dyDescent="0.25">
      <c r="B108" s="31" t="s">
        <v>14</v>
      </c>
      <c r="C108" s="32">
        <v>1</v>
      </c>
      <c r="D108" s="32"/>
      <c r="E108" s="32"/>
      <c r="F108" s="32"/>
      <c r="G108" s="33">
        <f t="shared" si="23"/>
        <v>1</v>
      </c>
      <c r="H108" s="34">
        <f t="shared" si="24"/>
        <v>3682.8</v>
      </c>
      <c r="I108" s="34">
        <f t="shared" si="25"/>
        <v>409.20000000000005</v>
      </c>
      <c r="J108" s="35">
        <v>4092</v>
      </c>
      <c r="K108" s="37">
        <f t="shared" si="26"/>
        <v>3682.8</v>
      </c>
      <c r="L108" s="37">
        <f t="shared" si="27"/>
        <v>409.20000000000005</v>
      </c>
      <c r="M108" s="9">
        <f t="shared" si="28"/>
        <v>4092</v>
      </c>
    </row>
    <row r="109" spans="2:14" x14ac:dyDescent="0.25">
      <c r="B109" s="31" t="s">
        <v>15</v>
      </c>
      <c r="C109" s="32"/>
      <c r="D109" s="32">
        <v>1</v>
      </c>
      <c r="E109" s="32">
        <v>1</v>
      </c>
      <c r="F109" s="32">
        <v>1</v>
      </c>
      <c r="G109" s="33">
        <f t="shared" si="23"/>
        <v>3</v>
      </c>
      <c r="H109" s="34">
        <f t="shared" si="24"/>
        <v>62683.200000000004</v>
      </c>
      <c r="I109" s="34">
        <f t="shared" si="25"/>
        <v>6964.8</v>
      </c>
      <c r="J109" s="35">
        <v>69648</v>
      </c>
      <c r="K109" s="37">
        <f t="shared" si="26"/>
        <v>20894.400000000001</v>
      </c>
      <c r="L109" s="37">
        <f t="shared" si="27"/>
        <v>2321.6</v>
      </c>
      <c r="M109" s="9">
        <f t="shared" si="28"/>
        <v>23216</v>
      </c>
    </row>
    <row r="110" spans="2:14" x14ac:dyDescent="0.25">
      <c r="B110" s="31" t="s">
        <v>5</v>
      </c>
      <c r="C110" s="32"/>
      <c r="D110" s="32">
        <v>2</v>
      </c>
      <c r="E110" s="32">
        <v>6</v>
      </c>
      <c r="F110" s="32">
        <v>4</v>
      </c>
      <c r="G110" s="33">
        <f t="shared" si="23"/>
        <v>12</v>
      </c>
      <c r="H110" s="34">
        <f t="shared" si="24"/>
        <v>309182.40000000002</v>
      </c>
      <c r="I110" s="34">
        <f t="shared" si="25"/>
        <v>34353.599999999999</v>
      </c>
      <c r="J110" s="35">
        <v>343536</v>
      </c>
      <c r="K110" s="37">
        <f t="shared" si="26"/>
        <v>25765.200000000001</v>
      </c>
      <c r="L110" s="37">
        <f t="shared" si="27"/>
        <v>2862.7999999999997</v>
      </c>
      <c r="M110" s="9">
        <f t="shared" si="28"/>
        <v>28628</v>
      </c>
    </row>
    <row r="111" spans="2:14" x14ac:dyDescent="0.25">
      <c r="B111" s="31" t="s">
        <v>6</v>
      </c>
      <c r="C111" s="32"/>
      <c r="D111" s="32">
        <v>2</v>
      </c>
      <c r="E111" s="32">
        <v>1</v>
      </c>
      <c r="F111" s="32">
        <v>1</v>
      </c>
      <c r="G111" s="33">
        <f t="shared" si="23"/>
        <v>4</v>
      </c>
      <c r="H111" s="34">
        <f t="shared" si="24"/>
        <v>18928.8</v>
      </c>
      <c r="I111" s="34">
        <f t="shared" si="25"/>
        <v>2103.2000000000003</v>
      </c>
      <c r="J111" s="35">
        <v>21032</v>
      </c>
      <c r="K111" s="37">
        <f t="shared" si="26"/>
        <v>4732.2</v>
      </c>
      <c r="L111" s="37">
        <f t="shared" si="27"/>
        <v>525.80000000000007</v>
      </c>
      <c r="M111" s="9">
        <f t="shared" si="28"/>
        <v>5258</v>
      </c>
    </row>
    <row r="112" spans="2:14" x14ac:dyDescent="0.25">
      <c r="B112" s="31" t="s">
        <v>7</v>
      </c>
      <c r="C112" s="32"/>
      <c r="D112" s="32">
        <v>1</v>
      </c>
      <c r="E112" s="32"/>
      <c r="F112" s="32"/>
      <c r="G112" s="33">
        <f t="shared" si="23"/>
        <v>1</v>
      </c>
      <c r="H112" s="34">
        <f t="shared" si="24"/>
        <v>21412.799999999999</v>
      </c>
      <c r="I112" s="34">
        <f t="shared" si="25"/>
        <v>2379.2000000000003</v>
      </c>
      <c r="J112" s="35">
        <v>23792</v>
      </c>
      <c r="K112" s="37">
        <f t="shared" si="26"/>
        <v>21412.799999999999</v>
      </c>
      <c r="L112" s="37">
        <f t="shared" si="27"/>
        <v>2379.2000000000003</v>
      </c>
      <c r="M112" s="9">
        <f t="shared" si="28"/>
        <v>23792</v>
      </c>
    </row>
    <row r="113" spans="2:13" x14ac:dyDescent="0.25">
      <c r="B113" s="31" t="s">
        <v>12</v>
      </c>
      <c r="C113" s="32"/>
      <c r="D113" s="32"/>
      <c r="E113" s="32">
        <v>1</v>
      </c>
      <c r="F113" s="32">
        <v>1</v>
      </c>
      <c r="G113" s="33">
        <f t="shared" si="23"/>
        <v>2</v>
      </c>
      <c r="H113" s="34">
        <f t="shared" si="24"/>
        <v>32979.599999999999</v>
      </c>
      <c r="I113" s="34">
        <f t="shared" si="25"/>
        <v>3664.4</v>
      </c>
      <c r="J113" s="35">
        <v>36644</v>
      </c>
      <c r="K113" s="37">
        <f t="shared" si="26"/>
        <v>16489.8</v>
      </c>
      <c r="L113" s="37">
        <f t="shared" si="27"/>
        <v>1832.2</v>
      </c>
      <c r="M113" s="9">
        <f t="shared" si="28"/>
        <v>18322</v>
      </c>
    </row>
    <row r="114" spans="2:13" x14ac:dyDescent="0.25">
      <c r="B114" s="31" t="s">
        <v>8</v>
      </c>
      <c r="C114" s="32"/>
      <c r="D114" s="32">
        <v>1</v>
      </c>
      <c r="E114" s="32"/>
      <c r="F114" s="32"/>
      <c r="G114" s="33">
        <f t="shared" si="23"/>
        <v>1</v>
      </c>
      <c r="H114" s="34">
        <f t="shared" si="24"/>
        <v>30928.5</v>
      </c>
      <c r="I114" s="34">
        <f t="shared" si="25"/>
        <v>3436.5</v>
      </c>
      <c r="J114" s="35">
        <v>34365</v>
      </c>
      <c r="K114" s="37">
        <f t="shared" si="26"/>
        <v>30928.5</v>
      </c>
      <c r="L114" s="37">
        <f t="shared" si="27"/>
        <v>3436.5</v>
      </c>
      <c r="M114" s="9">
        <f t="shared" si="28"/>
        <v>34365</v>
      </c>
    </row>
    <row r="115" spans="2:13" x14ac:dyDescent="0.25">
      <c r="B115" s="31" t="s">
        <v>9</v>
      </c>
      <c r="C115" s="32"/>
      <c r="D115" s="32">
        <v>1</v>
      </c>
      <c r="E115" s="32"/>
      <c r="F115" s="32"/>
      <c r="G115" s="33">
        <f t="shared" si="23"/>
        <v>1</v>
      </c>
      <c r="H115" s="34">
        <f t="shared" si="24"/>
        <v>10477.800000000001</v>
      </c>
      <c r="I115" s="34">
        <f t="shared" si="25"/>
        <v>1164.2</v>
      </c>
      <c r="J115" s="35">
        <v>11642</v>
      </c>
      <c r="K115" s="37">
        <f t="shared" si="26"/>
        <v>10477.800000000001</v>
      </c>
      <c r="L115" s="37">
        <f t="shared" si="27"/>
        <v>1164.2</v>
      </c>
      <c r="M115" s="9">
        <f t="shared" si="28"/>
        <v>11642.000000000002</v>
      </c>
    </row>
    <row r="116" spans="2:13" x14ac:dyDescent="0.25">
      <c r="B116" s="31" t="s">
        <v>16</v>
      </c>
      <c r="C116" s="32"/>
      <c r="D116" s="32"/>
      <c r="E116" s="32"/>
      <c r="F116" s="32">
        <v>1</v>
      </c>
      <c r="G116" s="33">
        <f t="shared" si="23"/>
        <v>1</v>
      </c>
      <c r="H116" s="34">
        <f t="shared" si="24"/>
        <v>6383.7</v>
      </c>
      <c r="I116" s="34">
        <f t="shared" si="25"/>
        <v>709.30000000000007</v>
      </c>
      <c r="J116" s="35">
        <v>7093</v>
      </c>
      <c r="K116" s="37">
        <f t="shared" si="26"/>
        <v>6383.7</v>
      </c>
      <c r="L116" s="37">
        <f t="shared" si="27"/>
        <v>709.30000000000007</v>
      </c>
      <c r="M116" s="9">
        <f t="shared" si="28"/>
        <v>7093</v>
      </c>
    </row>
    <row r="117" spans="2:13" x14ac:dyDescent="0.25">
      <c r="B117" s="31" t="s">
        <v>13</v>
      </c>
      <c r="C117" s="32">
        <v>1</v>
      </c>
      <c r="D117" s="32">
        <v>1</v>
      </c>
      <c r="E117" s="32">
        <v>1</v>
      </c>
      <c r="F117" s="32">
        <v>1</v>
      </c>
      <c r="G117" s="33">
        <f t="shared" si="23"/>
        <v>4</v>
      </c>
      <c r="H117" s="34">
        <f t="shared" si="24"/>
        <v>64411.200000000004</v>
      </c>
      <c r="I117" s="34">
        <f t="shared" si="25"/>
        <v>7156.8</v>
      </c>
      <c r="J117" s="35">
        <v>71568</v>
      </c>
      <c r="K117" s="37">
        <f t="shared" si="26"/>
        <v>16102.800000000001</v>
      </c>
      <c r="L117" s="37">
        <f t="shared" si="27"/>
        <v>1789.2</v>
      </c>
      <c r="M117" s="9">
        <f t="shared" si="28"/>
        <v>17892</v>
      </c>
    </row>
    <row r="118" spans="2:13" x14ac:dyDescent="0.25">
      <c r="B118" s="31" t="s">
        <v>11</v>
      </c>
      <c r="C118" s="32"/>
      <c r="D118" s="32">
        <v>1</v>
      </c>
      <c r="E118" s="32"/>
      <c r="F118" s="32"/>
      <c r="G118" s="33">
        <f t="shared" si="23"/>
        <v>1</v>
      </c>
      <c r="H118" s="34">
        <f t="shared" si="24"/>
        <v>4618.8</v>
      </c>
      <c r="I118" s="34">
        <f t="shared" si="25"/>
        <v>513.20000000000005</v>
      </c>
      <c r="J118" s="35">
        <v>5132</v>
      </c>
      <c r="K118" s="37">
        <f t="shared" si="26"/>
        <v>4618.8</v>
      </c>
      <c r="L118" s="37">
        <f t="shared" si="27"/>
        <v>513.20000000000005</v>
      </c>
      <c r="M118" s="9">
        <f t="shared" si="28"/>
        <v>5132</v>
      </c>
    </row>
    <row r="119" spans="2:13" x14ac:dyDescent="0.25">
      <c r="B119" s="36" t="s">
        <v>10</v>
      </c>
      <c r="C119" s="32"/>
      <c r="D119" s="32">
        <v>1</v>
      </c>
      <c r="E119" s="32">
        <v>2</v>
      </c>
      <c r="F119" s="32">
        <v>2</v>
      </c>
      <c r="G119" s="33">
        <f t="shared" si="23"/>
        <v>5</v>
      </c>
      <c r="H119" s="34">
        <f t="shared" si="24"/>
        <v>30465</v>
      </c>
      <c r="I119" s="34">
        <f t="shared" si="25"/>
        <v>3385</v>
      </c>
      <c r="J119" s="35">
        <v>33850</v>
      </c>
      <c r="K119" s="37">
        <f t="shared" si="26"/>
        <v>6093</v>
      </c>
      <c r="L119" s="37">
        <f t="shared" si="27"/>
        <v>677</v>
      </c>
      <c r="M119" s="9">
        <f t="shared" si="28"/>
        <v>6770</v>
      </c>
    </row>
    <row r="120" spans="2:13" x14ac:dyDescent="0.25">
      <c r="B120" s="36" t="s">
        <v>17</v>
      </c>
      <c r="C120" s="32"/>
      <c r="D120" s="32"/>
      <c r="E120" s="32"/>
      <c r="F120" s="32">
        <v>1</v>
      </c>
      <c r="G120" s="33">
        <f t="shared" si="23"/>
        <v>1</v>
      </c>
      <c r="H120" s="34">
        <f t="shared" si="24"/>
        <v>800.1</v>
      </c>
      <c r="I120" s="34">
        <f t="shared" si="25"/>
        <v>88.9</v>
      </c>
      <c r="J120" s="35">
        <v>889</v>
      </c>
      <c r="K120" s="37">
        <f t="shared" si="26"/>
        <v>800.1</v>
      </c>
      <c r="L120" s="37">
        <f t="shared" si="27"/>
        <v>88.9</v>
      </c>
      <c r="M120" s="9">
        <f t="shared" si="28"/>
        <v>889</v>
      </c>
    </row>
    <row r="121" spans="2:13" x14ac:dyDescent="0.25">
      <c r="C121" s="6"/>
      <c r="D121" s="6"/>
      <c r="E121" s="6"/>
      <c r="F121" s="6"/>
      <c r="G121" s="7"/>
    </row>
    <row r="122" spans="2:13" x14ac:dyDescent="0.25">
      <c r="B122" s="3" t="s">
        <v>19</v>
      </c>
      <c r="C122" s="7"/>
      <c r="D122" s="7"/>
      <c r="E122" s="7"/>
      <c r="F122" s="7"/>
      <c r="G122" s="7"/>
      <c r="H122" s="30"/>
      <c r="I122" s="3"/>
      <c r="J122" s="7">
        <f>SUM(J102:J121)</f>
        <v>807623</v>
      </c>
      <c r="K122" s="7"/>
      <c r="L122" s="7"/>
    </row>
    <row r="123" spans="2:13" x14ac:dyDescent="0.25">
      <c r="C123" s="6"/>
      <c r="D123" s="6"/>
      <c r="E123" s="6"/>
      <c r="F123" s="6"/>
      <c r="G123" s="7"/>
    </row>
    <row r="124" spans="2:13" x14ac:dyDescent="0.25">
      <c r="C124" s="6"/>
      <c r="D124" s="6"/>
      <c r="E124" s="6"/>
      <c r="F124" s="6"/>
      <c r="G124" s="7"/>
    </row>
    <row r="125" spans="2:13" x14ac:dyDescent="0.25">
      <c r="C125" s="6"/>
      <c r="D125" s="6"/>
      <c r="E125" s="6"/>
      <c r="F125" s="6"/>
      <c r="G125" s="7"/>
    </row>
    <row r="126" spans="2:13" x14ac:dyDescent="0.25">
      <c r="C126" s="6"/>
      <c r="D126" s="6"/>
      <c r="E126" s="6"/>
      <c r="F126" s="6"/>
      <c r="G126" s="7"/>
    </row>
    <row r="127" spans="2:13" x14ac:dyDescent="0.25">
      <c r="C127" s="6"/>
      <c r="D127" s="6"/>
      <c r="E127" s="6"/>
      <c r="F127" s="6"/>
      <c r="G127" s="7"/>
    </row>
    <row r="128" spans="2:13" x14ac:dyDescent="0.25">
      <c r="C128" s="6"/>
      <c r="D128" s="6"/>
      <c r="E128" s="6"/>
      <c r="F128" s="6"/>
      <c r="G128" s="7"/>
    </row>
    <row r="129" spans="2:7" x14ac:dyDescent="0.25">
      <c r="C129" s="6"/>
      <c r="D129" s="6"/>
      <c r="E129" s="6"/>
      <c r="F129" s="6"/>
      <c r="G129" s="7"/>
    </row>
    <row r="130" spans="2:7" x14ac:dyDescent="0.25">
      <c r="C130" s="6"/>
      <c r="D130" s="6"/>
      <c r="E130" s="6"/>
      <c r="F130" s="6"/>
      <c r="G130" s="7"/>
    </row>
    <row r="131" spans="2:7" x14ac:dyDescent="0.25">
      <c r="C131" s="6"/>
      <c r="D131" s="6"/>
      <c r="E131" s="6"/>
      <c r="F131" s="6"/>
      <c r="G131" s="7"/>
    </row>
    <row r="132" spans="2:7" x14ac:dyDescent="0.25">
      <c r="C132" s="6"/>
      <c r="D132" s="6"/>
      <c r="E132" s="6"/>
      <c r="F132" s="6"/>
      <c r="G132" s="7"/>
    </row>
    <row r="133" spans="2:7" x14ac:dyDescent="0.25">
      <c r="C133" s="6"/>
      <c r="D133" s="6"/>
      <c r="E133" s="6"/>
      <c r="F133" s="6"/>
      <c r="G133" s="7"/>
    </row>
    <row r="134" spans="2:7" x14ac:dyDescent="0.25">
      <c r="C134" s="6"/>
      <c r="D134" s="6"/>
      <c r="E134" s="6"/>
      <c r="F134" s="6"/>
      <c r="G134" s="7"/>
    </row>
    <row r="135" spans="2:7" x14ac:dyDescent="0.25">
      <c r="C135" s="6"/>
      <c r="D135" s="6"/>
      <c r="E135" s="6"/>
      <c r="F135" s="6"/>
      <c r="G135" s="7"/>
    </row>
    <row r="136" spans="2:7" x14ac:dyDescent="0.25">
      <c r="C136" s="6"/>
      <c r="D136" s="6"/>
      <c r="E136" s="6"/>
      <c r="F136" s="6"/>
      <c r="G136" s="7"/>
    </row>
    <row r="137" spans="2:7" x14ac:dyDescent="0.25">
      <c r="C137" s="6"/>
      <c r="D137" s="6"/>
      <c r="E137" s="6"/>
      <c r="F137" s="6"/>
      <c r="G137" s="7"/>
    </row>
    <row r="138" spans="2:7" x14ac:dyDescent="0.25">
      <c r="C138" s="6"/>
      <c r="D138" s="6"/>
      <c r="E138" s="6"/>
      <c r="F138" s="6"/>
      <c r="G138" s="7"/>
    </row>
    <row r="139" spans="2:7" x14ac:dyDescent="0.25">
      <c r="C139" s="6"/>
      <c r="D139" s="6"/>
      <c r="E139" s="6"/>
      <c r="F139" s="6"/>
      <c r="G139" s="7"/>
    </row>
    <row r="140" spans="2:7" x14ac:dyDescent="0.25">
      <c r="C140" s="6"/>
      <c r="D140" s="6"/>
      <c r="E140" s="6"/>
      <c r="F140" s="6"/>
      <c r="G140" s="7"/>
    </row>
    <row r="141" spans="2:7" x14ac:dyDescent="0.25">
      <c r="C141" s="2"/>
      <c r="D141" s="2"/>
      <c r="E141" s="2"/>
      <c r="F141" s="2"/>
      <c r="G141" s="2"/>
    </row>
    <row r="142" spans="2:7" x14ac:dyDescent="0.25">
      <c r="B142" s="12"/>
      <c r="C142" s="9"/>
      <c r="D142" s="9"/>
      <c r="E142" s="9"/>
      <c r="F142" s="9"/>
      <c r="G142" s="8"/>
    </row>
    <row r="143" spans="2:7" x14ac:dyDescent="0.25">
      <c r="B143" s="12"/>
      <c r="C143" s="9"/>
      <c r="D143" s="9"/>
      <c r="E143" s="9"/>
      <c r="F143" s="9"/>
      <c r="G143" s="8"/>
    </row>
    <row r="144" spans="2:7" x14ac:dyDescent="0.25">
      <c r="B144" s="12"/>
      <c r="C144" s="9"/>
      <c r="D144" s="9"/>
      <c r="E144" s="9"/>
      <c r="F144" s="9"/>
      <c r="G144" s="8"/>
    </row>
  </sheetData>
  <mergeCells count="2">
    <mergeCell ref="N2:N3"/>
    <mergeCell ref="N48:N49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EPTC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Regina Vieira Honaiser</dc:creator>
  <cp:lastModifiedBy>Andrea Regina Vieira Honaiser</cp:lastModifiedBy>
  <dcterms:created xsi:type="dcterms:W3CDTF">2022-08-09T12:44:38Z</dcterms:created>
  <dcterms:modified xsi:type="dcterms:W3CDTF">2023-04-04T18:08:06Z</dcterms:modified>
</cp:coreProperties>
</file>