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mpa-fs3\GS_Escritorio_de_Projetos$\0_PROJETO SMF\9_LICITAÇÃO OBRA\NOVA LICITAÇÃO\"/>
    </mc:Choice>
  </mc:AlternateContent>
  <bookViews>
    <workbookView xWindow="-90" yWindow="90" windowWidth="11685" windowHeight="699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Q151" i="1" l="1"/>
  <c r="Q150" i="1"/>
  <c r="Q146" i="1"/>
  <c r="Q134" i="1"/>
  <c r="S147" i="1"/>
  <c r="S146" i="1"/>
  <c r="Q115" i="1"/>
  <c r="Q114" i="1"/>
  <c r="Q83" i="1"/>
  <c r="Q82" i="1"/>
  <c r="H23" i="1"/>
  <c r="H22" i="1"/>
  <c r="Q145" i="1" l="1"/>
  <c r="P132" i="1"/>
  <c r="Q132" i="1" s="1"/>
  <c r="P143" i="1"/>
  <c r="Q143" i="1" s="1"/>
  <c r="P142" i="1"/>
  <c r="Q142" i="1" s="1"/>
  <c r="P140" i="1"/>
  <c r="P141" i="1"/>
  <c r="Q140" i="1"/>
  <c r="N140" i="1"/>
  <c r="P126" i="1"/>
  <c r="Q126" i="1" s="1"/>
  <c r="P138" i="1"/>
  <c r="Q138" i="1" s="1"/>
  <c r="P120" i="1"/>
  <c r="P119" i="1"/>
  <c r="Q144" i="1"/>
  <c r="Q141" i="1"/>
  <c r="Q139" i="1"/>
  <c r="Q137" i="1"/>
  <c r="Q136" i="1"/>
  <c r="Q135" i="1"/>
  <c r="Q133" i="1"/>
  <c r="Q131" i="1"/>
  <c r="Q130" i="1"/>
  <c r="Q129" i="1"/>
  <c r="Q128" i="1"/>
  <c r="Q127" i="1"/>
  <c r="Q125" i="1"/>
  <c r="Q124" i="1"/>
  <c r="Q123" i="1"/>
  <c r="Q122" i="1"/>
  <c r="Q121" i="1"/>
  <c r="Q120" i="1"/>
  <c r="Q119" i="1"/>
  <c r="Q118" i="1"/>
  <c r="P107" i="1"/>
  <c r="P95" i="1"/>
  <c r="Q95" i="1" s="1"/>
  <c r="P94" i="1"/>
  <c r="P103" i="1"/>
  <c r="P87" i="1"/>
  <c r="Q87" i="1"/>
  <c r="P85" i="1"/>
  <c r="N85" i="1"/>
  <c r="Q111" i="1"/>
  <c r="Q110" i="1"/>
  <c r="Q109" i="1"/>
  <c r="Q108" i="1"/>
  <c r="Q107" i="1"/>
  <c r="Q106" i="1"/>
  <c r="Q105" i="1"/>
  <c r="Q104" i="1"/>
  <c r="Q103" i="1"/>
  <c r="Q102" i="1"/>
  <c r="Q100" i="1"/>
  <c r="Q99" i="1"/>
  <c r="Q98" i="1"/>
  <c r="Q97" i="1"/>
  <c r="Q96" i="1"/>
  <c r="Q94" i="1"/>
  <c r="Q93" i="1"/>
  <c r="Q92" i="1"/>
  <c r="Q91" i="1"/>
  <c r="Q90" i="1"/>
  <c r="Q89" i="1"/>
  <c r="Q88" i="1"/>
  <c r="Q86" i="1"/>
  <c r="Q79" i="1"/>
  <c r="Q78" i="1"/>
  <c r="Q77" i="1"/>
  <c r="Q68" i="1"/>
  <c r="Q67" i="1"/>
  <c r="Q66" i="1"/>
  <c r="Q65" i="1"/>
  <c r="Q64" i="1"/>
  <c r="Q76" i="1"/>
  <c r="Q75" i="1"/>
  <c r="P75" i="1"/>
  <c r="Q74" i="1"/>
  <c r="Q71" i="1"/>
  <c r="Q72" i="1"/>
  <c r="Q63" i="1"/>
  <c r="Q62" i="1"/>
  <c r="P61" i="1"/>
  <c r="Q61" i="1" s="1"/>
  <c r="Q60" i="1"/>
  <c r="Q57" i="1"/>
  <c r="N53" i="1"/>
  <c r="P58" i="1"/>
  <c r="Q58" i="1" s="1"/>
  <c r="P59" i="1"/>
  <c r="Q59" i="1" s="1"/>
  <c r="P55" i="1"/>
  <c r="Q55" i="1" s="1"/>
  <c r="P53" i="1"/>
  <c r="Q73" i="1"/>
  <c r="Q70" i="1"/>
  <c r="Q56" i="1"/>
  <c r="Q54" i="1"/>
  <c r="Q53" i="1"/>
  <c r="K18" i="1"/>
  <c r="K17" i="1"/>
  <c r="J13" i="1"/>
  <c r="J12" i="1"/>
  <c r="H13" i="1"/>
  <c r="H12" i="1"/>
  <c r="J10" i="1"/>
  <c r="K10" i="1"/>
  <c r="J9" i="1"/>
  <c r="H9" i="1"/>
  <c r="J8" i="1"/>
  <c r="K8" i="1" s="1"/>
  <c r="K16" i="1"/>
  <c r="K15" i="1"/>
  <c r="K19" i="1" s="1"/>
  <c r="E40" i="1"/>
  <c r="E39" i="1"/>
  <c r="E38" i="1"/>
  <c r="K11" i="1"/>
  <c r="K7" i="1"/>
  <c r="K6" i="1"/>
  <c r="K5" i="1"/>
  <c r="Q112" i="1" l="1"/>
  <c r="K9" i="1"/>
  <c r="Q85" i="1"/>
  <c r="Q101" i="1" s="1"/>
  <c r="Q147" i="1"/>
  <c r="Q149" i="1" s="1"/>
  <c r="Q69" i="1"/>
  <c r="K12" i="1"/>
  <c r="K14" i="1" s="1"/>
  <c r="K20" i="1" s="1"/>
  <c r="Q80" i="1"/>
  <c r="K13" i="1"/>
  <c r="Q113" i="1" l="1"/>
  <c r="Q81" i="1"/>
  <c r="E36" i="1"/>
  <c r="D139" i="1"/>
  <c r="E139" i="1" s="1"/>
  <c r="H144" i="1" s="1"/>
  <c r="E138" i="1"/>
  <c r="E137" i="1"/>
  <c r="K139" i="1"/>
  <c r="K138" i="1"/>
  <c r="K137" i="1"/>
  <c r="K136" i="1"/>
  <c r="K135" i="1"/>
  <c r="J133" i="1"/>
  <c r="K133" i="1" s="1"/>
  <c r="J132" i="1"/>
  <c r="K132" i="1" s="1"/>
  <c r="K131" i="1"/>
  <c r="K130" i="1"/>
  <c r="K128" i="1"/>
  <c r="J127" i="1"/>
  <c r="K127" i="1" s="1"/>
  <c r="K126" i="1"/>
  <c r="K125" i="1"/>
  <c r="K124" i="1"/>
  <c r="K123" i="1"/>
  <c r="J122" i="1"/>
  <c r="K122" i="1" s="1"/>
  <c r="K121" i="1"/>
  <c r="K120" i="1"/>
  <c r="K119" i="1"/>
  <c r="K118" i="1"/>
  <c r="D106" i="1"/>
  <c r="E106" i="1" s="1"/>
  <c r="H112" i="1" s="1"/>
  <c r="E105" i="1"/>
  <c r="E104" i="1"/>
  <c r="K106" i="1"/>
  <c r="K105" i="1"/>
  <c r="K104" i="1"/>
  <c r="K103" i="1"/>
  <c r="K102" i="1"/>
  <c r="J100" i="1"/>
  <c r="K100" i="1" s="1"/>
  <c r="J99" i="1"/>
  <c r="K99" i="1" s="1"/>
  <c r="K98" i="1"/>
  <c r="K97" i="1"/>
  <c r="K95" i="1"/>
  <c r="J94" i="1"/>
  <c r="K94" i="1" s="1"/>
  <c r="K93" i="1"/>
  <c r="K92" i="1"/>
  <c r="K91" i="1"/>
  <c r="K90" i="1"/>
  <c r="J89" i="1"/>
  <c r="K89" i="1" s="1"/>
  <c r="K88" i="1"/>
  <c r="K87" i="1"/>
  <c r="K86" i="1"/>
  <c r="K85" i="1"/>
  <c r="K73" i="1"/>
  <c r="K74" i="1"/>
  <c r="K72" i="1"/>
  <c r="K71" i="1"/>
  <c r="K70" i="1"/>
  <c r="K75" i="1" s="1"/>
  <c r="J68" i="1"/>
  <c r="K68" i="1" s="1"/>
  <c r="E73" i="1"/>
  <c r="E72" i="1"/>
  <c r="D74" i="1"/>
  <c r="E74" i="1" s="1"/>
  <c r="H81" i="1" s="1"/>
  <c r="H149" i="1" s="1"/>
  <c r="D43" i="1"/>
  <c r="E43" i="1" s="1"/>
  <c r="E42" i="1"/>
  <c r="B41" i="1"/>
  <c r="E41" i="1" s="1"/>
  <c r="E34" i="1"/>
  <c r="E35" i="1"/>
  <c r="D33" i="1"/>
  <c r="E33" i="1"/>
  <c r="E32" i="1"/>
  <c r="E31" i="1"/>
  <c r="E29" i="1"/>
  <c r="D30" i="1"/>
  <c r="E30" i="1" s="1"/>
  <c r="D24" i="1"/>
  <c r="E24" i="1" s="1"/>
  <c r="E23" i="1"/>
  <c r="E21" i="1"/>
  <c r="D22" i="1"/>
  <c r="E22" i="1" s="1"/>
  <c r="E19" i="1"/>
  <c r="E18" i="1"/>
  <c r="D15" i="1"/>
  <c r="E15" i="1" s="1"/>
  <c r="E13" i="1"/>
  <c r="E14" i="1"/>
  <c r="E16" i="1"/>
  <c r="E9" i="1"/>
  <c r="E10" i="1"/>
  <c r="E11" i="1"/>
  <c r="E12" i="1"/>
  <c r="D10" i="1"/>
  <c r="E7" i="1"/>
  <c r="E8" i="1"/>
  <c r="E5" i="1"/>
  <c r="D6" i="1"/>
  <c r="E6" i="1" s="1"/>
  <c r="D124" i="1"/>
  <c r="E124" i="1" s="1"/>
  <c r="D91" i="1"/>
  <c r="E91" i="1" s="1"/>
  <c r="D59" i="1"/>
  <c r="E59" i="1" s="1"/>
  <c r="K56" i="1"/>
  <c r="J62" i="1"/>
  <c r="K62" i="1" s="1"/>
  <c r="J57" i="1"/>
  <c r="K57" i="1" s="1"/>
  <c r="J67" i="1"/>
  <c r="K67" i="1" s="1"/>
  <c r="D135" i="1"/>
  <c r="E135" i="1" s="1"/>
  <c r="E134" i="1"/>
  <c r="E133" i="1"/>
  <c r="K143" i="1" s="1"/>
  <c r="E131" i="1"/>
  <c r="D130" i="1"/>
  <c r="E130" i="1" s="1"/>
  <c r="E129" i="1"/>
  <c r="E128" i="1"/>
  <c r="E127" i="1"/>
  <c r="D126" i="1"/>
  <c r="E126" i="1" s="1"/>
  <c r="E125" i="1"/>
  <c r="E123" i="1"/>
  <c r="E122" i="1"/>
  <c r="E121" i="1"/>
  <c r="E120" i="1"/>
  <c r="D119" i="1"/>
  <c r="E119" i="1" s="1"/>
  <c r="H142" i="1" s="1"/>
  <c r="E118" i="1"/>
  <c r="D102" i="1"/>
  <c r="E102" i="1" s="1"/>
  <c r="E101" i="1"/>
  <c r="E100" i="1"/>
  <c r="K111" i="1" s="1"/>
  <c r="E98" i="1"/>
  <c r="D97" i="1"/>
  <c r="E97" i="1" s="1"/>
  <c r="E96" i="1"/>
  <c r="E95" i="1"/>
  <c r="E94" i="1"/>
  <c r="D93" i="1"/>
  <c r="E93" i="1" s="1"/>
  <c r="E92" i="1"/>
  <c r="E90" i="1"/>
  <c r="E89" i="1"/>
  <c r="E88" i="1"/>
  <c r="E87" i="1"/>
  <c r="D86" i="1"/>
  <c r="E86" i="1" s="1"/>
  <c r="H110" i="1" s="1"/>
  <c r="E85" i="1"/>
  <c r="K65" i="1"/>
  <c r="K53" i="1"/>
  <c r="K54" i="1"/>
  <c r="K55" i="1"/>
  <c r="K66" i="1"/>
  <c r="K58" i="1"/>
  <c r="K59" i="1"/>
  <c r="K60" i="1"/>
  <c r="K61" i="1"/>
  <c r="K63" i="1"/>
  <c r="E53" i="1"/>
  <c r="E55" i="1"/>
  <c r="E56" i="1"/>
  <c r="E57" i="1"/>
  <c r="E58" i="1"/>
  <c r="E60" i="1"/>
  <c r="E62" i="1"/>
  <c r="E63" i="1"/>
  <c r="E64" i="1"/>
  <c r="E66" i="1"/>
  <c r="E69" i="1"/>
  <c r="E68" i="1"/>
  <c r="K80" i="1" s="1"/>
  <c r="D70" i="1"/>
  <c r="E70" i="1" s="1"/>
  <c r="H80" i="1" s="1"/>
  <c r="D65" i="1"/>
  <c r="E65" i="1" s="1"/>
  <c r="D61" i="1"/>
  <c r="E61" i="1" s="1"/>
  <c r="D54" i="1"/>
  <c r="E54" i="1" s="1"/>
  <c r="E44" i="1" l="1"/>
  <c r="K79" i="1"/>
  <c r="K81" i="1"/>
  <c r="E71" i="1"/>
  <c r="H111" i="1"/>
  <c r="H143" i="1"/>
  <c r="K47" i="1"/>
  <c r="K148" i="1" s="1"/>
  <c r="K144" i="1"/>
  <c r="K110" i="1"/>
  <c r="K142" i="1"/>
  <c r="K46" i="1"/>
  <c r="K48" i="1"/>
  <c r="K112" i="1"/>
  <c r="H79" i="1"/>
  <c r="H47" i="1"/>
  <c r="H46" i="1"/>
  <c r="K101" i="1"/>
  <c r="K140" i="1"/>
  <c r="E75" i="1"/>
  <c r="E81" i="1" s="1"/>
  <c r="K96" i="1"/>
  <c r="E140" i="1"/>
  <c r="K64" i="1"/>
  <c r="E20" i="1"/>
  <c r="E48" i="1" s="1"/>
  <c r="K134" i="1"/>
  <c r="E37" i="1"/>
  <c r="K129" i="1"/>
  <c r="E107" i="1"/>
  <c r="K107" i="1"/>
  <c r="E17" i="1"/>
  <c r="E46" i="1" s="1"/>
  <c r="E25" i="1"/>
  <c r="E47" i="1" s="1"/>
  <c r="E67" i="1"/>
  <c r="E136" i="1"/>
  <c r="E143" i="1" s="1"/>
  <c r="K69" i="1"/>
  <c r="E132" i="1"/>
  <c r="E142" i="1" s="1"/>
  <c r="E103" i="1"/>
  <c r="E99" i="1"/>
  <c r="E110" i="1" s="1"/>
  <c r="E111" i="1" l="1"/>
  <c r="E148" i="1" s="1"/>
  <c r="E79" i="1"/>
  <c r="E147" i="1" s="1"/>
  <c r="H147" i="1"/>
  <c r="H148" i="1"/>
  <c r="K147" i="1"/>
  <c r="K149" i="1"/>
  <c r="E80" i="1"/>
  <c r="E112" i="1"/>
  <c r="E144" i="1"/>
  <c r="E149" i="1" l="1"/>
</calcChain>
</file>

<file path=xl/sharedStrings.xml><?xml version="1.0" encoding="utf-8"?>
<sst xmlns="http://schemas.openxmlformats.org/spreadsheetml/2006/main" count="184" uniqueCount="56">
  <si>
    <t>térreo</t>
  </si>
  <si>
    <t>1º pavimento</t>
  </si>
  <si>
    <t>sanitários</t>
  </si>
  <si>
    <t xml:space="preserve">largura </t>
  </si>
  <si>
    <t>altura</t>
  </si>
  <si>
    <t>portas/vãos</t>
  </si>
  <si>
    <t>Área</t>
  </si>
  <si>
    <t>2º pavimento</t>
  </si>
  <si>
    <t>3º pavimento</t>
  </si>
  <si>
    <t>copa epcd</t>
  </si>
  <si>
    <t xml:space="preserve">Total </t>
  </si>
  <si>
    <t>Placa RU - interno</t>
  </si>
  <si>
    <t>Total Placas RU</t>
  </si>
  <si>
    <t>Total Placa Comum</t>
  </si>
  <si>
    <t>Total Placas comum</t>
  </si>
  <si>
    <t>sanitários públicos</t>
  </si>
  <si>
    <t xml:space="preserve">placas RU- interno </t>
  </si>
  <si>
    <t>placas RF</t>
  </si>
  <si>
    <t>sanitários servidores</t>
  </si>
  <si>
    <t>placas RU</t>
  </si>
  <si>
    <t>placa comum 1 face</t>
  </si>
  <si>
    <t>Total térreo placa RU</t>
  </si>
  <si>
    <t>Total  térreo placa comum</t>
  </si>
  <si>
    <t>Total térreo placa RF</t>
  </si>
  <si>
    <t>Total1 º pavimento  placa RU</t>
  </si>
  <si>
    <t>Total 1º pavimento placa comum</t>
  </si>
  <si>
    <t>Total 1º pavimento placa RF</t>
  </si>
  <si>
    <t>placa RF</t>
  </si>
  <si>
    <t>Total2 º pavimento  placa RU</t>
  </si>
  <si>
    <t>Total 2º pavimento placa comum</t>
  </si>
  <si>
    <t>Total 2º pavimento placa RF</t>
  </si>
  <si>
    <t>Total 3 º pavimento  placa RU</t>
  </si>
  <si>
    <t>Total 3º pavimento placa comum</t>
  </si>
  <si>
    <t>Total 3º pavimento placa RF</t>
  </si>
  <si>
    <t>Total GERAL  placa RU</t>
  </si>
  <si>
    <t>Total GERAL placa comum</t>
  </si>
  <si>
    <t>Total GERAL placa RF</t>
  </si>
  <si>
    <t>Gesso acartonado - áreas úmidas</t>
  </si>
  <si>
    <t>Total Placa  Rf</t>
  </si>
  <si>
    <t>dml</t>
  </si>
  <si>
    <t>c/vao</t>
  </si>
  <si>
    <t>s/vao</t>
  </si>
  <si>
    <t>divisórias comuns</t>
  </si>
  <si>
    <t>placas comum duas faces</t>
  </si>
  <si>
    <t>isolamento acústico</t>
  </si>
  <si>
    <t>Total</t>
  </si>
  <si>
    <t>Total térreo</t>
  </si>
  <si>
    <t>Total1º pav</t>
  </si>
  <si>
    <t>Total 2º pav</t>
  </si>
  <si>
    <t>Total 3º pav</t>
  </si>
  <si>
    <t>Total GERAL</t>
  </si>
  <si>
    <t>C/VÃO</t>
  </si>
  <si>
    <t>S/VAO</t>
  </si>
  <si>
    <t>C/VAO</t>
  </si>
  <si>
    <t>Total GERAL C/VÃO</t>
  </si>
  <si>
    <t>Total GERAL S/VÃO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</si>
</sst>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2" xfId="0" applyFill="1" applyBorder="1"/>
    <xf numFmtId="0" fontId="0" fillId="0" borderId="1" xfId="0" applyFill="1" applyBorder="1"/>
    <xf numFmtId="2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1" fillId="0" borderId="0" xfId="0" applyFont="1" applyFill="1" applyBorder="1"/>
    <xf numFmtId="0" fontId="0" fillId="4" borderId="0" xfId="0" applyFill="1"/>
    <xf numFmtId="0" fontId="1" fillId="4" borderId="0" xfId="0" applyFont="1" applyFill="1" applyBorder="1"/>
    <xf numFmtId="2" fontId="0" fillId="0" borderId="3" xfId="0" applyNumberFormat="1" applyBorder="1"/>
    <xf numFmtId="0" fontId="0" fillId="0" borderId="3" xfId="0" applyBorder="1"/>
    <xf numFmtId="0" fontId="0" fillId="4" borderId="1" xfId="0" applyFill="1" applyBorder="1"/>
    <xf numFmtId="0" fontId="0" fillId="3" borderId="3" xfId="0" applyFill="1" applyBorder="1"/>
    <xf numFmtId="0" fontId="0" fillId="4" borderId="0" xfId="0" applyFill="1" applyBorder="1"/>
    <xf numFmtId="2" fontId="0" fillId="2" borderId="3" xfId="0" applyNumberFormat="1" applyFill="1" applyBorder="1"/>
    <xf numFmtId="0" fontId="0" fillId="2" borderId="3" xfId="0" applyFill="1" applyBorder="1"/>
    <xf numFmtId="0" fontId="0" fillId="5" borderId="1" xfId="0" applyFill="1" applyBorder="1"/>
    <xf numFmtId="0" fontId="0" fillId="6" borderId="1" xfId="0" applyFill="1" applyBorder="1"/>
    <xf numFmtId="0" fontId="1" fillId="5" borderId="1" xfId="0" applyFont="1" applyFill="1" applyBorder="1"/>
    <xf numFmtId="0" fontId="1" fillId="2" borderId="1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8" xfId="0" applyFont="1" applyFill="1" applyBorder="1"/>
    <xf numFmtId="0" fontId="0" fillId="0" borderId="0" xfId="0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2" fontId="0" fillId="2" borderId="15" xfId="0" applyNumberFormat="1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0" fontId="0" fillId="6" borderId="6" xfId="0" applyFill="1" applyBorder="1"/>
    <xf numFmtId="0" fontId="0" fillId="6" borderId="7" xfId="0" applyFill="1" applyBorder="1"/>
    <xf numFmtId="0" fontId="1" fillId="6" borderId="8" xfId="0" applyFont="1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2" fontId="0" fillId="6" borderId="12" xfId="0" applyNumberFormat="1" applyFill="1" applyBorder="1"/>
    <xf numFmtId="2" fontId="0" fillId="5" borderId="12" xfId="0" applyNumberFormat="1" applyFill="1" applyBorder="1"/>
    <xf numFmtId="2" fontId="1" fillId="5" borderId="1" xfId="0" applyNumberFormat="1" applyFont="1" applyFill="1" applyBorder="1"/>
    <xf numFmtId="2" fontId="1" fillId="6" borderId="1" xfId="0" applyNumberFormat="1" applyFont="1" applyFill="1" applyBorder="1"/>
    <xf numFmtId="2" fontId="1" fillId="3" borderId="1" xfId="0" applyNumberFormat="1" applyFont="1" applyFill="1" applyBorder="1"/>
    <xf numFmtId="0" fontId="1" fillId="0" borderId="13" xfId="0" applyFont="1" applyBorder="1"/>
    <xf numFmtId="0" fontId="0" fillId="0" borderId="14" xfId="0" applyBorder="1"/>
    <xf numFmtId="0" fontId="0" fillId="4" borderId="14" xfId="0" applyFill="1" applyBorder="1"/>
    <xf numFmtId="0" fontId="1" fillId="4" borderId="15" xfId="0" applyFont="1" applyFill="1" applyBorder="1"/>
    <xf numFmtId="0" fontId="1" fillId="0" borderId="16" xfId="0" applyFont="1" applyBorder="1"/>
    <xf numFmtId="0" fontId="0" fillId="0" borderId="17" xfId="0" applyBorder="1"/>
    <xf numFmtId="0" fontId="0" fillId="2" borderId="17" xfId="0" applyFill="1" applyBorder="1"/>
    <xf numFmtId="0" fontId="0" fillId="2" borderId="16" xfId="0" applyFill="1" applyBorder="1"/>
    <xf numFmtId="2" fontId="1" fillId="3" borderId="20" xfId="0" applyNumberFormat="1" applyFont="1" applyFill="1" applyBorder="1"/>
    <xf numFmtId="0" fontId="0" fillId="3" borderId="16" xfId="0" applyFill="1" applyBorder="1"/>
    <xf numFmtId="0" fontId="0" fillId="0" borderId="21" xfId="0" applyFill="1" applyBorder="1"/>
    <xf numFmtId="0" fontId="0" fillId="5" borderId="16" xfId="0" applyFill="1" applyBorder="1"/>
    <xf numFmtId="2" fontId="1" fillId="5" borderId="17" xfId="0" applyNumberFormat="1" applyFont="1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5" xfId="0" applyBorder="1"/>
    <xf numFmtId="2" fontId="1" fillId="6" borderId="20" xfId="0" applyNumberFormat="1" applyFont="1" applyFill="1" applyBorder="1"/>
    <xf numFmtId="0" fontId="1" fillId="0" borderId="16" xfId="0" applyFont="1" applyBorder="1" applyAlignment="1">
      <alignment wrapText="1"/>
    </xf>
    <xf numFmtId="0" fontId="1" fillId="2" borderId="16" xfId="0" applyFont="1" applyFill="1" applyBorder="1" applyAlignment="1">
      <alignment wrapText="1"/>
    </xf>
    <xf numFmtId="0" fontId="1" fillId="5" borderId="16" xfId="0" applyFont="1" applyFill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2" borderId="16" xfId="0" applyFont="1" applyFill="1" applyBorder="1"/>
    <xf numFmtId="0" fontId="1" fillId="6" borderId="16" xfId="0" applyFont="1" applyFill="1" applyBorder="1"/>
    <xf numFmtId="0" fontId="1" fillId="0" borderId="25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7" borderId="10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7" borderId="11" xfId="0" applyFill="1" applyBorder="1" applyAlignment="1">
      <alignment horizontal="right"/>
    </xf>
    <xf numFmtId="0" fontId="0" fillId="2" borderId="11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7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7" borderId="12" xfId="0" applyFill="1" applyBorder="1" applyAlignment="1">
      <alignment horizontal="left"/>
    </xf>
    <xf numFmtId="0" fontId="0" fillId="6" borderId="10" xfId="0" applyFill="1" applyBorder="1" applyAlignment="1">
      <alignment horizontal="right"/>
    </xf>
    <xf numFmtId="0" fontId="0" fillId="6" borderId="11" xfId="0" applyFill="1" applyBorder="1" applyAlignment="1">
      <alignment horizontal="left"/>
    </xf>
    <xf numFmtId="0" fontId="0" fillId="6" borderId="11" xfId="0" applyFill="1" applyBorder="1" applyAlignment="1">
      <alignment horizontal="right"/>
    </xf>
    <xf numFmtId="0" fontId="0" fillId="6" borderId="12" xfId="0" applyFill="1" applyBorder="1" applyAlignment="1">
      <alignment horizontal="left"/>
    </xf>
    <xf numFmtId="0" fontId="0" fillId="5" borderId="10" xfId="0" applyFill="1" applyBorder="1" applyAlignment="1">
      <alignment horizontal="right"/>
    </xf>
    <xf numFmtId="0" fontId="0" fillId="5" borderId="11" xfId="0" applyFill="1" applyBorder="1" applyAlignment="1">
      <alignment horizontal="left"/>
    </xf>
    <xf numFmtId="0" fontId="0" fillId="5" borderId="11" xfId="0" applyFill="1" applyBorder="1" applyAlignment="1">
      <alignment horizontal="right"/>
    </xf>
    <xf numFmtId="0" fontId="0" fillId="5" borderId="12" xfId="0" applyFill="1" applyBorder="1" applyAlignment="1">
      <alignment horizontal="left"/>
    </xf>
    <xf numFmtId="0" fontId="1" fillId="3" borderId="16" xfId="0" applyFont="1" applyFill="1" applyBorder="1" applyAlignment="1">
      <alignment wrapText="1"/>
    </xf>
    <xf numFmtId="0" fontId="1" fillId="3" borderId="1" xfId="0" applyFont="1" applyFill="1" applyBorder="1"/>
    <xf numFmtId="0" fontId="0" fillId="3" borderId="0" xfId="0" applyFill="1" applyBorder="1"/>
    <xf numFmtId="2" fontId="0" fillId="3" borderId="0" xfId="0" applyNumberFormat="1" applyFill="1" applyBorder="1"/>
    <xf numFmtId="0" fontId="1" fillId="3" borderId="0" xfId="0" applyFont="1" applyFill="1" applyBorder="1"/>
    <xf numFmtId="0" fontId="1" fillId="8" borderId="0" xfId="0" applyFont="1" applyFill="1" applyBorder="1"/>
    <xf numFmtId="0" fontId="0" fillId="8" borderId="0" xfId="0" applyFill="1" applyBorder="1"/>
    <xf numFmtId="2" fontId="1" fillId="8" borderId="0" xfId="0" applyNumberFormat="1" applyFont="1" applyFill="1" applyBorder="1"/>
    <xf numFmtId="2" fontId="0" fillId="4" borderId="1" xfId="0" applyNumberFormat="1" applyFill="1" applyBorder="1"/>
    <xf numFmtId="2" fontId="1" fillId="3" borderId="0" xfId="0" applyNumberFormat="1" applyFont="1" applyFill="1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textRotation="90" wrapText="1"/>
    </xf>
    <xf numFmtId="0" fontId="1" fillId="0" borderId="25" xfId="0" applyFont="1" applyBorder="1" applyAlignment="1">
      <alignment horizontal="center" textRotation="90" wrapText="1"/>
    </xf>
    <xf numFmtId="2" fontId="0" fillId="8" borderId="0" xfId="0" applyNumberFormat="1" applyFill="1" applyBorder="1"/>
    <xf numFmtId="0" fontId="0" fillId="8" borderId="0" xfId="0" applyFill="1"/>
    <xf numFmtId="2" fontId="0" fillId="8" borderId="0" xfId="0" applyNumberFormat="1" applyFill="1"/>
    <xf numFmtId="0" fontId="1" fillId="8" borderId="0" xfId="0" applyFont="1" applyFill="1"/>
    <xf numFmtId="2" fontId="1" fillId="8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tabSelected="1" topLeftCell="A10" zoomScaleNormal="100" zoomScaleSheetLayoutView="95" workbookViewId="0">
      <selection activeCell="K19" activeCellId="3" sqref="Q146 Q112 Q80 K19"/>
    </sheetView>
  </sheetViews>
  <sheetFormatPr defaultRowHeight="15" x14ac:dyDescent="0.25"/>
  <cols>
    <col min="1" max="1" width="11.42578125" customWidth="1"/>
    <col min="4" max="4" width="11.42578125" bestFit="1" customWidth="1"/>
    <col min="5" max="5" width="9" bestFit="1" customWidth="1"/>
    <col min="7" max="7" width="9.85546875" bestFit="1" customWidth="1"/>
    <col min="10" max="10" width="11.42578125" bestFit="1" customWidth="1"/>
  </cols>
  <sheetData>
    <row r="1" spans="1:11" x14ac:dyDescent="0.25">
      <c r="A1" t="s">
        <v>37</v>
      </c>
    </row>
    <row r="2" spans="1:11" ht="15.75" customHeight="1" thickBot="1" x14ac:dyDescent="0.3"/>
    <row r="3" spans="1:11" x14ac:dyDescent="0.25">
      <c r="A3" s="46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62"/>
    </row>
    <row r="4" spans="1:11" ht="45" customHeight="1" x14ac:dyDescent="0.25">
      <c r="A4" s="64" t="s">
        <v>15</v>
      </c>
      <c r="B4" s="1" t="s">
        <v>3</v>
      </c>
      <c r="C4" s="1" t="s">
        <v>4</v>
      </c>
      <c r="D4" s="1" t="s">
        <v>5</v>
      </c>
      <c r="E4" s="1" t="s">
        <v>6</v>
      </c>
      <c r="F4" s="25"/>
      <c r="G4" s="64" t="s">
        <v>42</v>
      </c>
      <c r="H4" s="1" t="s">
        <v>3</v>
      </c>
      <c r="I4" s="1" t="s">
        <v>4</v>
      </c>
      <c r="J4" s="1" t="s">
        <v>5</v>
      </c>
      <c r="K4" s="1" t="s">
        <v>6</v>
      </c>
    </row>
    <row r="5" spans="1:11" ht="15" customHeight="1" x14ac:dyDescent="0.25">
      <c r="A5" s="114" t="s">
        <v>16</v>
      </c>
      <c r="B5" s="6">
        <v>2.59</v>
      </c>
      <c r="C5" s="6">
        <v>2.5</v>
      </c>
      <c r="D5" s="1"/>
      <c r="E5" s="1">
        <f t="shared" ref="E5:E43" si="0">(B5*C5)-D5</f>
        <v>6.4749999999999996</v>
      </c>
      <c r="F5" s="25"/>
      <c r="G5" s="101" t="s">
        <v>43</v>
      </c>
      <c r="H5" s="13">
        <v>1.8</v>
      </c>
      <c r="I5" s="13">
        <v>3.84</v>
      </c>
      <c r="J5" s="1"/>
      <c r="K5" s="1">
        <f t="shared" ref="K5:K13" si="1">(H5*I5)-J5</f>
        <v>6.9119999999999999</v>
      </c>
    </row>
    <row r="6" spans="1:11" x14ac:dyDescent="0.25">
      <c r="A6" s="114"/>
      <c r="B6" s="6">
        <v>1.54</v>
      </c>
      <c r="C6" s="6">
        <v>2.5</v>
      </c>
      <c r="D6" s="1">
        <f>1*2.15</f>
        <v>2.15</v>
      </c>
      <c r="E6" s="1">
        <f t="shared" si="0"/>
        <v>1.7000000000000002</v>
      </c>
      <c r="F6" s="25"/>
      <c r="G6" s="101"/>
      <c r="H6" s="13">
        <v>3.97</v>
      </c>
      <c r="I6" s="13">
        <v>3.84</v>
      </c>
      <c r="J6" s="1"/>
      <c r="K6" s="1">
        <f t="shared" si="1"/>
        <v>15.2448</v>
      </c>
    </row>
    <row r="7" spans="1:11" x14ac:dyDescent="0.25">
      <c r="A7" s="114"/>
      <c r="B7" s="6">
        <v>2.59</v>
      </c>
      <c r="C7" s="6">
        <v>2.5</v>
      </c>
      <c r="D7" s="1"/>
      <c r="E7" s="1">
        <f t="shared" si="0"/>
        <v>6.4749999999999996</v>
      </c>
      <c r="F7" s="25"/>
      <c r="G7" s="101"/>
      <c r="H7" s="13">
        <v>1.5</v>
      </c>
      <c r="I7" s="13">
        <v>3.84</v>
      </c>
      <c r="J7" s="1"/>
      <c r="K7" s="1">
        <f t="shared" si="1"/>
        <v>5.76</v>
      </c>
    </row>
    <row r="8" spans="1:11" x14ac:dyDescent="0.25">
      <c r="A8" s="114"/>
      <c r="B8" s="6">
        <v>1.54</v>
      </c>
      <c r="C8" s="6">
        <v>2.5</v>
      </c>
      <c r="D8" s="1"/>
      <c r="E8" s="1">
        <f t="shared" si="0"/>
        <v>3.85</v>
      </c>
      <c r="F8" s="25"/>
      <c r="G8" s="101"/>
      <c r="H8" s="13">
        <v>1.65</v>
      </c>
      <c r="I8" s="13">
        <v>3.84</v>
      </c>
      <c r="J8" s="1">
        <f>0.9*2.15</f>
        <v>1.9350000000000001</v>
      </c>
      <c r="K8" s="1">
        <f t="shared" si="1"/>
        <v>4.4009999999999998</v>
      </c>
    </row>
    <row r="9" spans="1:11" x14ac:dyDescent="0.25">
      <c r="A9" s="114"/>
      <c r="B9" s="6">
        <v>2.94</v>
      </c>
      <c r="C9" s="6">
        <v>2.5</v>
      </c>
      <c r="D9" s="1"/>
      <c r="E9" s="1">
        <f t="shared" si="0"/>
        <v>7.35</v>
      </c>
      <c r="F9" s="25"/>
      <c r="G9" s="101"/>
      <c r="H9" s="13">
        <f>0.79+1.75</f>
        <v>2.54</v>
      </c>
      <c r="I9" s="13">
        <v>3.84</v>
      </c>
      <c r="J9" s="1">
        <f>1.75*2.5</f>
        <v>4.375</v>
      </c>
      <c r="K9" s="1">
        <f t="shared" si="1"/>
        <v>5.3786000000000005</v>
      </c>
    </row>
    <row r="10" spans="1:11" x14ac:dyDescent="0.25">
      <c r="A10" s="114"/>
      <c r="B10" s="6">
        <v>2.1</v>
      </c>
      <c r="C10" s="6">
        <v>2.5</v>
      </c>
      <c r="D10" s="1">
        <f>1*2.15</f>
        <v>2.15</v>
      </c>
      <c r="E10" s="1">
        <f t="shared" si="0"/>
        <v>3.1</v>
      </c>
      <c r="F10" s="25"/>
      <c r="G10" s="101"/>
      <c r="H10" s="13">
        <v>9.24</v>
      </c>
      <c r="I10" s="13">
        <v>3.84</v>
      </c>
      <c r="J10" s="1">
        <f>6.88*0.55</f>
        <v>3.7840000000000003</v>
      </c>
      <c r="K10" s="1">
        <f t="shared" si="1"/>
        <v>31.697600000000001</v>
      </c>
    </row>
    <row r="11" spans="1:11" x14ac:dyDescent="0.25">
      <c r="A11" s="114"/>
      <c r="B11" s="6">
        <v>2.94</v>
      </c>
      <c r="C11" s="6">
        <v>2.5</v>
      </c>
      <c r="D11" s="1"/>
      <c r="E11" s="1">
        <f t="shared" si="0"/>
        <v>7.35</v>
      </c>
      <c r="F11" s="25"/>
      <c r="G11" s="101"/>
      <c r="H11" s="13">
        <v>2.16</v>
      </c>
      <c r="I11" s="13">
        <v>3.84</v>
      </c>
      <c r="J11" s="1"/>
      <c r="K11" s="1">
        <f t="shared" si="1"/>
        <v>8.2943999999999996</v>
      </c>
    </row>
    <row r="12" spans="1:11" x14ac:dyDescent="0.25">
      <c r="A12" s="114"/>
      <c r="B12" s="6">
        <v>2.1</v>
      </c>
      <c r="C12" s="6">
        <v>2.5</v>
      </c>
      <c r="D12" s="1"/>
      <c r="E12" s="1">
        <f t="shared" si="0"/>
        <v>5.25</v>
      </c>
      <c r="F12" s="25"/>
      <c r="G12" s="101"/>
      <c r="H12" s="13">
        <f>0.31+0.9</f>
        <v>1.21</v>
      </c>
      <c r="I12" s="13">
        <v>3.84</v>
      </c>
      <c r="J12" s="1">
        <f>0.9*2.15</f>
        <v>1.9350000000000001</v>
      </c>
      <c r="K12" s="1">
        <f t="shared" si="1"/>
        <v>2.7113999999999998</v>
      </c>
    </row>
    <row r="13" spans="1:11" x14ac:dyDescent="0.25">
      <c r="A13" s="114"/>
      <c r="B13" s="6">
        <v>2.94</v>
      </c>
      <c r="C13" s="6">
        <v>2.5</v>
      </c>
      <c r="D13" s="1"/>
      <c r="E13" s="1">
        <f t="shared" si="0"/>
        <v>7.35</v>
      </c>
      <c r="F13" s="25"/>
      <c r="G13" s="101"/>
      <c r="H13" s="13">
        <f>0.74+0.9</f>
        <v>1.6400000000000001</v>
      </c>
      <c r="I13" s="13">
        <v>3.84</v>
      </c>
      <c r="J13" s="1">
        <f>0.9*2.15</f>
        <v>1.9350000000000001</v>
      </c>
      <c r="K13" s="1">
        <f t="shared" si="1"/>
        <v>4.3626000000000005</v>
      </c>
    </row>
    <row r="14" spans="1:11" ht="42.75" customHeight="1" x14ac:dyDescent="0.25">
      <c r="A14" s="114"/>
      <c r="B14" s="6">
        <v>0.76</v>
      </c>
      <c r="C14" s="6">
        <v>2.5</v>
      </c>
      <c r="D14" s="1"/>
      <c r="E14" s="1">
        <f t="shared" si="0"/>
        <v>1.9</v>
      </c>
      <c r="F14" s="25"/>
      <c r="G14" s="92" t="s">
        <v>45</v>
      </c>
      <c r="H14" s="7"/>
      <c r="I14" s="7"/>
      <c r="J14" s="7"/>
      <c r="K14" s="92">
        <f>SUM(K5:K13)</f>
        <v>84.7624</v>
      </c>
    </row>
    <row r="15" spans="1:11" ht="42.75" customHeight="1" x14ac:dyDescent="0.25">
      <c r="A15" s="114"/>
      <c r="B15" s="6">
        <v>0.9</v>
      </c>
      <c r="C15" s="6">
        <v>2.5</v>
      </c>
      <c r="D15" s="1">
        <f>0.8*2.15</f>
        <v>1.72</v>
      </c>
      <c r="E15" s="1">
        <f t="shared" si="0"/>
        <v>0.53</v>
      </c>
      <c r="F15" s="25"/>
      <c r="G15" s="102" t="s">
        <v>44</v>
      </c>
      <c r="H15" s="1">
        <v>3.08</v>
      </c>
      <c r="I15" s="1">
        <v>2.65</v>
      </c>
      <c r="J15" s="1"/>
      <c r="K15" s="2">
        <f>(H15*I15)-J15</f>
        <v>8.161999999999999</v>
      </c>
    </row>
    <row r="16" spans="1:11" x14ac:dyDescent="0.25">
      <c r="A16" s="114"/>
      <c r="B16" s="6">
        <v>1.94</v>
      </c>
      <c r="C16" s="6">
        <v>2.5</v>
      </c>
      <c r="D16" s="1"/>
      <c r="E16" s="1">
        <f t="shared" si="0"/>
        <v>4.8499999999999996</v>
      </c>
      <c r="F16" s="25"/>
      <c r="G16" s="103"/>
      <c r="H16" s="1">
        <v>3.02</v>
      </c>
      <c r="I16" s="1">
        <v>3.84</v>
      </c>
      <c r="J16" s="1"/>
      <c r="K16" s="2">
        <f>(H16*I16)-J16</f>
        <v>11.5968</v>
      </c>
    </row>
    <row r="17" spans="1:11" ht="15" customHeight="1" x14ac:dyDescent="0.25">
      <c r="A17" s="65" t="s">
        <v>10</v>
      </c>
      <c r="B17" s="6"/>
      <c r="C17" s="6"/>
      <c r="D17" s="6"/>
      <c r="E17" s="21">
        <f>SUM(E5:E16)</f>
        <v>56.180000000000007</v>
      </c>
      <c r="F17" s="25"/>
      <c r="G17" s="103"/>
      <c r="H17" s="1">
        <v>0.36</v>
      </c>
      <c r="I17" s="1">
        <v>3.84</v>
      </c>
      <c r="J17" s="1"/>
      <c r="K17" s="2">
        <f>(H17*I17)-J17</f>
        <v>1.3823999999999999</v>
      </c>
    </row>
    <row r="18" spans="1:11" x14ac:dyDescent="0.25">
      <c r="A18" s="115" t="s">
        <v>17</v>
      </c>
      <c r="B18" s="18">
        <v>0.82</v>
      </c>
      <c r="C18" s="18">
        <v>3.84</v>
      </c>
      <c r="D18" s="1"/>
      <c r="E18" s="4">
        <f t="shared" si="0"/>
        <v>3.1487999999999996</v>
      </c>
      <c r="F18" s="25"/>
      <c r="G18" s="104"/>
      <c r="H18" s="1">
        <v>0.31</v>
      </c>
      <c r="I18" s="1">
        <v>3.84</v>
      </c>
      <c r="J18" s="1"/>
      <c r="K18" s="2">
        <f>(H18*I18)-J18</f>
        <v>1.1903999999999999</v>
      </c>
    </row>
    <row r="19" spans="1:11" ht="21.75" customHeight="1" x14ac:dyDescent="0.25">
      <c r="A19" s="116"/>
      <c r="B19" s="18">
        <v>0.82</v>
      </c>
      <c r="C19" s="18">
        <v>3.84</v>
      </c>
      <c r="D19" s="1"/>
      <c r="E19" s="4">
        <f t="shared" si="0"/>
        <v>3.1487999999999996</v>
      </c>
      <c r="F19" s="25"/>
      <c r="G19" s="95" t="s">
        <v>45</v>
      </c>
      <c r="H19" s="93"/>
      <c r="I19" s="93"/>
      <c r="J19" s="93"/>
      <c r="K19" s="94">
        <f>SUM(K15:K18)</f>
        <v>22.331600000000002</v>
      </c>
    </row>
    <row r="20" spans="1:11" ht="21.75" customHeight="1" x14ac:dyDescent="0.25">
      <c r="A20" s="66" t="s">
        <v>10</v>
      </c>
      <c r="B20" s="18"/>
      <c r="C20" s="18"/>
      <c r="D20" s="18"/>
      <c r="E20" s="20">
        <f>SUM(E18:E19)</f>
        <v>6.2975999999999992</v>
      </c>
      <c r="F20" s="25"/>
      <c r="G20" s="96" t="s">
        <v>46</v>
      </c>
      <c r="H20" s="97"/>
      <c r="I20" s="97"/>
      <c r="J20" s="97"/>
      <c r="K20" s="98">
        <f>K14+K19</f>
        <v>107.09399999999999</v>
      </c>
    </row>
    <row r="21" spans="1:11" ht="15" customHeight="1" x14ac:dyDescent="0.25">
      <c r="A21" s="105" t="s">
        <v>20</v>
      </c>
      <c r="B21" s="13">
        <v>3.44</v>
      </c>
      <c r="C21" s="13">
        <v>3.84</v>
      </c>
      <c r="D21" s="1"/>
      <c r="E21" s="4">
        <f t="shared" si="0"/>
        <v>13.2096</v>
      </c>
      <c r="F21" s="25"/>
      <c r="G21" s="25"/>
      <c r="H21" s="25"/>
      <c r="I21" s="25"/>
      <c r="J21" s="25"/>
      <c r="K21" s="25"/>
    </row>
    <row r="22" spans="1:11" x14ac:dyDescent="0.25">
      <c r="A22" s="106"/>
      <c r="B22" s="1">
        <v>3.19</v>
      </c>
      <c r="C22" s="13">
        <v>3.84</v>
      </c>
      <c r="D22" s="1">
        <f xml:space="preserve"> 2*(0.8*2.15)</f>
        <v>3.44</v>
      </c>
      <c r="E22" s="4">
        <f t="shared" si="0"/>
        <v>8.8095999999999997</v>
      </c>
      <c r="F22" s="25"/>
      <c r="G22" s="97" t="s">
        <v>53</v>
      </c>
      <c r="H22" s="117">
        <f>K8+K9+K10+K12+K13</f>
        <v>48.551200000000001</v>
      </c>
      <c r="I22" s="97"/>
      <c r="J22" s="97"/>
      <c r="K22" s="97"/>
    </row>
    <row r="23" spans="1:11" x14ac:dyDescent="0.25">
      <c r="A23" s="106"/>
      <c r="B23" s="1">
        <v>1.48</v>
      </c>
      <c r="C23" s="1">
        <v>2.5</v>
      </c>
      <c r="D23" s="1"/>
      <c r="E23" s="4">
        <f t="shared" si="0"/>
        <v>3.7</v>
      </c>
      <c r="F23" s="25"/>
      <c r="G23" s="97" t="s">
        <v>52</v>
      </c>
      <c r="H23" s="117">
        <f>K5+K6+K7+K11+K15+K16+K17+K18</f>
        <v>58.5428</v>
      </c>
      <c r="I23" s="97"/>
      <c r="J23" s="97"/>
      <c r="K23" s="97"/>
    </row>
    <row r="24" spans="1:11" x14ac:dyDescent="0.25">
      <c r="A24" s="107"/>
      <c r="B24" s="1">
        <v>0.8</v>
      </c>
      <c r="C24" s="1">
        <v>2.5</v>
      </c>
      <c r="D24" s="1">
        <f>0.8*2.15</f>
        <v>1.72</v>
      </c>
      <c r="E24" s="4">
        <f t="shared" si="0"/>
        <v>0.28000000000000003</v>
      </c>
      <c r="F24" s="25"/>
      <c r="G24" s="25"/>
      <c r="H24" s="25"/>
      <c r="I24" s="25"/>
      <c r="J24" s="25"/>
      <c r="K24" s="25"/>
    </row>
    <row r="25" spans="1:11" x14ac:dyDescent="0.25">
      <c r="A25" s="91" t="s">
        <v>10</v>
      </c>
      <c r="B25" s="7"/>
      <c r="C25" s="7"/>
      <c r="D25" s="7"/>
      <c r="E25" s="92">
        <f>SUM(E21:E24)</f>
        <v>25.999199999999998</v>
      </c>
      <c r="F25" s="25"/>
      <c r="G25" s="25"/>
      <c r="H25" s="25"/>
      <c r="I25" s="25"/>
      <c r="J25" s="25"/>
      <c r="K25" s="25"/>
    </row>
    <row r="26" spans="1:11" x14ac:dyDescent="0.25">
      <c r="A26" s="67"/>
      <c r="B26" s="25"/>
      <c r="C26" s="25"/>
      <c r="D26" s="25"/>
      <c r="E26" s="8"/>
      <c r="F26" s="25"/>
      <c r="G26" s="25"/>
      <c r="H26" s="25"/>
      <c r="I26" s="25"/>
      <c r="J26" s="25"/>
      <c r="K26" s="25"/>
    </row>
    <row r="27" spans="1:11" x14ac:dyDescent="0.25">
      <c r="A27" s="67"/>
      <c r="B27" s="25"/>
      <c r="C27" s="25"/>
      <c r="D27" s="25"/>
      <c r="E27" s="8"/>
      <c r="F27" s="25"/>
      <c r="G27" s="25"/>
      <c r="H27" s="25"/>
      <c r="I27" s="25"/>
      <c r="J27" s="25"/>
      <c r="K27" s="25"/>
    </row>
    <row r="28" spans="1:11" ht="30" x14ac:dyDescent="0.25">
      <c r="A28" s="64" t="s">
        <v>18</v>
      </c>
      <c r="B28" s="19"/>
      <c r="C28" s="19"/>
      <c r="D28" s="19"/>
      <c r="E28" s="19"/>
      <c r="F28" s="25"/>
      <c r="G28" s="25"/>
      <c r="H28" s="25"/>
      <c r="I28" s="25"/>
      <c r="J28" s="25"/>
      <c r="K28" s="25"/>
    </row>
    <row r="29" spans="1:11" x14ac:dyDescent="0.25">
      <c r="A29" s="105" t="s">
        <v>19</v>
      </c>
      <c r="B29" s="6">
        <v>2.31</v>
      </c>
      <c r="C29" s="6">
        <v>3</v>
      </c>
      <c r="D29" s="1"/>
      <c r="E29" s="4">
        <f t="shared" si="0"/>
        <v>6.93</v>
      </c>
      <c r="F29" s="25"/>
      <c r="G29" s="25"/>
      <c r="H29" s="25"/>
      <c r="I29" s="25"/>
      <c r="J29" s="25"/>
      <c r="K29" s="25"/>
    </row>
    <row r="30" spans="1:11" x14ac:dyDescent="0.25">
      <c r="A30" s="106"/>
      <c r="B30" s="6">
        <v>2.68</v>
      </c>
      <c r="C30" s="6">
        <v>3</v>
      </c>
      <c r="D30" s="1">
        <f>0.8*2.15</f>
        <v>1.72</v>
      </c>
      <c r="E30" s="4">
        <f t="shared" si="0"/>
        <v>6.3200000000000012</v>
      </c>
      <c r="F30" s="25"/>
      <c r="G30" s="25"/>
      <c r="H30" s="25"/>
      <c r="I30" s="25"/>
      <c r="J30" s="25"/>
      <c r="K30" s="60"/>
    </row>
    <row r="31" spans="1:11" x14ac:dyDescent="0.25">
      <c r="A31" s="106"/>
      <c r="B31" s="6">
        <v>2.41</v>
      </c>
      <c r="C31" s="6">
        <v>3</v>
      </c>
      <c r="D31" s="1"/>
      <c r="E31" s="4">
        <f t="shared" si="0"/>
        <v>7.23</v>
      </c>
      <c r="F31" s="25"/>
      <c r="G31" s="25"/>
      <c r="H31" s="25"/>
      <c r="I31" s="25"/>
      <c r="J31" s="25"/>
      <c r="K31" s="60"/>
    </row>
    <row r="32" spans="1:11" x14ac:dyDescent="0.25">
      <c r="A32" s="106"/>
      <c r="B32" s="6">
        <v>0.52</v>
      </c>
      <c r="C32" s="6">
        <v>3</v>
      </c>
      <c r="D32" s="1"/>
      <c r="E32" s="4">
        <f t="shared" si="0"/>
        <v>1.56</v>
      </c>
      <c r="F32" s="25"/>
      <c r="G32" s="25"/>
      <c r="H32" s="25"/>
      <c r="I32" s="25"/>
      <c r="J32" s="25"/>
      <c r="K32" s="60"/>
    </row>
    <row r="33" spans="1:11" x14ac:dyDescent="0.25">
      <c r="A33" s="106"/>
      <c r="B33" s="6">
        <v>1.08</v>
      </c>
      <c r="C33" s="6">
        <v>3</v>
      </c>
      <c r="D33" s="1">
        <f>0.8*2.15</f>
        <v>1.72</v>
      </c>
      <c r="E33" s="1">
        <f t="shared" si="0"/>
        <v>1.5200000000000002</v>
      </c>
      <c r="F33" s="25"/>
      <c r="G33" s="25"/>
      <c r="H33" s="25"/>
      <c r="I33" s="25"/>
      <c r="J33" s="25"/>
      <c r="K33" s="60"/>
    </row>
    <row r="34" spans="1:11" x14ac:dyDescent="0.25">
      <c r="A34" s="106"/>
      <c r="B34" s="6">
        <v>2.2200000000000002</v>
      </c>
      <c r="C34" s="6">
        <v>3</v>
      </c>
      <c r="D34" s="1"/>
      <c r="E34" s="1">
        <f t="shared" si="0"/>
        <v>6.66</v>
      </c>
      <c r="F34" s="25"/>
      <c r="G34" s="25"/>
      <c r="H34" s="25"/>
      <c r="I34" s="25"/>
      <c r="J34" s="25"/>
      <c r="K34" s="60"/>
    </row>
    <row r="35" spans="1:11" x14ac:dyDescent="0.25">
      <c r="A35" s="107"/>
      <c r="B35" s="6">
        <v>1.53</v>
      </c>
      <c r="C35" s="6">
        <v>3</v>
      </c>
      <c r="D35" s="1"/>
      <c r="E35" s="1">
        <f t="shared" si="0"/>
        <v>4.59</v>
      </c>
      <c r="F35" s="25"/>
      <c r="G35" s="25"/>
      <c r="H35" s="25"/>
      <c r="I35" s="25"/>
      <c r="J35" s="25"/>
      <c r="K35" s="60"/>
    </row>
    <row r="36" spans="1:11" x14ac:dyDescent="0.25">
      <c r="A36" s="70" t="s">
        <v>39</v>
      </c>
      <c r="B36" s="6">
        <v>2.79</v>
      </c>
      <c r="C36" s="6">
        <v>3.84</v>
      </c>
      <c r="D36" s="1"/>
      <c r="E36" s="1">
        <f t="shared" si="0"/>
        <v>10.7136</v>
      </c>
      <c r="F36" s="25"/>
      <c r="G36" s="25"/>
      <c r="H36" s="25"/>
      <c r="I36" s="25"/>
      <c r="J36" s="25"/>
      <c r="K36" s="60"/>
    </row>
    <row r="37" spans="1:11" x14ac:dyDescent="0.25">
      <c r="A37" s="68" t="s">
        <v>10</v>
      </c>
      <c r="B37" s="22"/>
      <c r="C37" s="23"/>
      <c r="D37" s="23"/>
      <c r="E37" s="24">
        <f>SUM(E29:E36)</f>
        <v>45.523600000000002</v>
      </c>
      <c r="F37" s="25"/>
      <c r="G37" s="25"/>
      <c r="H37" s="25"/>
      <c r="I37" s="25"/>
      <c r="J37" s="25"/>
      <c r="K37" s="60"/>
    </row>
    <row r="38" spans="1:11" x14ac:dyDescent="0.25">
      <c r="A38" s="105" t="s">
        <v>20</v>
      </c>
      <c r="B38" s="13">
        <v>1.48</v>
      </c>
      <c r="C38" s="13">
        <v>2.65</v>
      </c>
      <c r="D38" s="1"/>
      <c r="E38" s="1">
        <f>(B38*C38)-D38</f>
        <v>3.9219999999999997</v>
      </c>
      <c r="F38" s="25"/>
      <c r="G38" s="25"/>
      <c r="H38" s="25"/>
      <c r="I38" s="25"/>
      <c r="J38" s="25"/>
      <c r="K38" s="60"/>
    </row>
    <row r="39" spans="1:11" x14ac:dyDescent="0.25">
      <c r="A39" s="106"/>
      <c r="B39" s="13">
        <v>1.04</v>
      </c>
      <c r="C39" s="13">
        <v>2.65</v>
      </c>
      <c r="D39" s="1"/>
      <c r="E39" s="1">
        <f>(B39*C39)-D39</f>
        <v>2.7559999999999998</v>
      </c>
      <c r="F39" s="25"/>
      <c r="G39" s="25"/>
      <c r="H39" s="25"/>
      <c r="I39" s="25"/>
      <c r="J39" s="25"/>
      <c r="K39" s="60"/>
    </row>
    <row r="40" spans="1:11" x14ac:dyDescent="0.25">
      <c r="A40" s="106"/>
      <c r="B40" s="13">
        <v>0.86</v>
      </c>
      <c r="C40" s="13">
        <v>2.9</v>
      </c>
      <c r="D40" s="1"/>
      <c r="E40" s="1">
        <f>(B40*C40)-D40</f>
        <v>2.4939999999999998</v>
      </c>
      <c r="F40" s="25"/>
      <c r="G40" s="25"/>
      <c r="H40" s="25"/>
      <c r="I40" s="25"/>
      <c r="J40" s="25"/>
      <c r="K40" s="60"/>
    </row>
    <row r="41" spans="1:11" ht="15" customHeight="1" x14ac:dyDescent="0.25">
      <c r="A41" s="106"/>
      <c r="B41" s="13">
        <f>0.23+0.53+0.12</f>
        <v>0.88</v>
      </c>
      <c r="C41" s="13">
        <v>3.84</v>
      </c>
      <c r="D41" s="13"/>
      <c r="E41" s="1">
        <f t="shared" si="0"/>
        <v>3.3792</v>
      </c>
      <c r="F41" s="25"/>
      <c r="G41" s="25"/>
      <c r="H41" s="25"/>
      <c r="I41" s="25"/>
      <c r="J41" s="25"/>
      <c r="K41" s="60"/>
    </row>
    <row r="42" spans="1:11" x14ac:dyDescent="0.25">
      <c r="A42" s="106"/>
      <c r="B42" s="13">
        <v>2.2200000000000002</v>
      </c>
      <c r="C42" s="13">
        <v>3</v>
      </c>
      <c r="D42" s="13"/>
      <c r="E42" s="1">
        <f t="shared" si="0"/>
        <v>6.66</v>
      </c>
      <c r="F42" s="25"/>
      <c r="G42" s="25"/>
      <c r="H42" s="25"/>
      <c r="I42" s="25"/>
      <c r="J42" s="25"/>
      <c r="K42" s="60"/>
    </row>
    <row r="43" spans="1:11" x14ac:dyDescent="0.25">
      <c r="A43" s="107"/>
      <c r="B43" s="13">
        <v>1.18</v>
      </c>
      <c r="C43" s="13">
        <v>3</v>
      </c>
      <c r="D43" s="13">
        <f>0.8*2.15</f>
        <v>1.72</v>
      </c>
      <c r="E43" s="13">
        <f t="shared" si="0"/>
        <v>1.82</v>
      </c>
      <c r="F43" s="25"/>
      <c r="G43" s="25"/>
      <c r="H43" s="25"/>
      <c r="I43" s="25"/>
      <c r="J43" s="25"/>
      <c r="K43" s="60"/>
    </row>
    <row r="44" spans="1:11" x14ac:dyDescent="0.25">
      <c r="A44" s="69" t="s">
        <v>10</v>
      </c>
      <c r="B44" s="35"/>
      <c r="C44" s="36"/>
      <c r="D44" s="36"/>
      <c r="E44" s="37">
        <f>SUM(E38:E43)</f>
        <v>21.031199999999998</v>
      </c>
      <c r="F44" s="25"/>
      <c r="G44" s="25"/>
      <c r="H44" s="25"/>
      <c r="I44" s="25"/>
      <c r="J44" s="25"/>
      <c r="K44" s="60"/>
    </row>
    <row r="45" spans="1:11" ht="15.75" thickBot="1" x14ac:dyDescent="0.3">
      <c r="A45" s="59"/>
      <c r="B45" s="25"/>
      <c r="C45" s="25"/>
      <c r="D45" s="25"/>
      <c r="E45" s="25"/>
      <c r="F45" s="25"/>
      <c r="G45" s="25"/>
      <c r="H45" s="25"/>
      <c r="I45" s="25"/>
      <c r="J45" s="25"/>
      <c r="K45" s="60"/>
    </row>
    <row r="46" spans="1:11" ht="15.75" thickBot="1" x14ac:dyDescent="0.3">
      <c r="A46" s="26" t="s">
        <v>21</v>
      </c>
      <c r="B46" s="27"/>
      <c r="C46" s="27"/>
      <c r="D46" s="27"/>
      <c r="E46" s="28">
        <f>E17+E37</f>
        <v>101.70360000000001</v>
      </c>
      <c r="F46" s="25"/>
      <c r="G46" s="71" t="s">
        <v>40</v>
      </c>
      <c r="H46" s="77">
        <f>E6+E10+E15+E30+E33</f>
        <v>13.170000000000002</v>
      </c>
      <c r="I46" s="77"/>
      <c r="J46" s="74" t="s">
        <v>41</v>
      </c>
      <c r="K46" s="80">
        <f>E5+E7+E8+E9+E11+E12+E13+E14+E16+E29+E31+E32+E34+E35+E36</f>
        <v>88.533600000000007</v>
      </c>
    </row>
    <row r="47" spans="1:11" ht="15.75" thickBot="1" x14ac:dyDescent="0.3">
      <c r="A47" s="38" t="s">
        <v>22</v>
      </c>
      <c r="B47" s="39"/>
      <c r="C47" s="39"/>
      <c r="D47" s="39"/>
      <c r="E47" s="40">
        <f>E25+E44</f>
        <v>47.0304</v>
      </c>
      <c r="F47" s="25"/>
      <c r="G47" s="72" t="s">
        <v>40</v>
      </c>
      <c r="H47" s="78">
        <f>E22+E24+E43</f>
        <v>10.909599999999999</v>
      </c>
      <c r="I47" s="78"/>
      <c r="J47" s="75" t="s">
        <v>41</v>
      </c>
      <c r="K47" s="81">
        <f>E21+E23+E41+E42+E40+E39+E38</f>
        <v>36.120799999999996</v>
      </c>
    </row>
    <row r="48" spans="1:11" ht="15.75" thickBot="1" x14ac:dyDescent="0.3">
      <c r="A48" s="29" t="s">
        <v>23</v>
      </c>
      <c r="B48" s="30"/>
      <c r="C48" s="30"/>
      <c r="D48" s="30"/>
      <c r="E48" s="31">
        <f>E20</f>
        <v>6.2975999999999992</v>
      </c>
      <c r="F48" s="61"/>
      <c r="G48" s="73" t="s">
        <v>40</v>
      </c>
      <c r="H48" s="79"/>
      <c r="I48" s="79"/>
      <c r="J48" s="76" t="s">
        <v>41</v>
      </c>
      <c r="K48" s="82">
        <f>E18+E19</f>
        <v>6.2975999999999992</v>
      </c>
    </row>
    <row r="50" spans="1:17" ht="15.75" thickBot="1" x14ac:dyDescent="0.3"/>
    <row r="51" spans="1:17" x14ac:dyDescent="0.25">
      <c r="A51" s="46" t="s">
        <v>1</v>
      </c>
      <c r="B51" s="47"/>
      <c r="C51" s="47"/>
      <c r="D51" s="47"/>
      <c r="E51" s="47"/>
      <c r="F51" s="47"/>
      <c r="G51" s="47"/>
      <c r="H51" s="47"/>
      <c r="I51" s="47"/>
      <c r="J51" s="47"/>
      <c r="K51" s="62"/>
    </row>
    <row r="52" spans="1:17" ht="15" customHeight="1" x14ac:dyDescent="0.25">
      <c r="A52" s="50" t="s">
        <v>2</v>
      </c>
      <c r="B52" s="1" t="s">
        <v>3</v>
      </c>
      <c r="C52" s="1" t="s">
        <v>4</v>
      </c>
      <c r="D52" s="1" t="s">
        <v>5</v>
      </c>
      <c r="E52" s="1" t="s">
        <v>6</v>
      </c>
      <c r="F52" s="25"/>
      <c r="G52" s="1" t="s">
        <v>9</v>
      </c>
      <c r="H52" s="1" t="s">
        <v>3</v>
      </c>
      <c r="I52" s="1" t="s">
        <v>4</v>
      </c>
      <c r="J52" s="1" t="s">
        <v>5</v>
      </c>
      <c r="K52" s="51" t="s">
        <v>6</v>
      </c>
      <c r="M52" s="64" t="s">
        <v>42</v>
      </c>
      <c r="N52" s="1" t="s">
        <v>3</v>
      </c>
      <c r="O52" s="1" t="s">
        <v>4</v>
      </c>
      <c r="P52" s="1" t="s">
        <v>5</v>
      </c>
      <c r="Q52" s="1" t="s">
        <v>6</v>
      </c>
    </row>
    <row r="53" spans="1:17" ht="15" customHeight="1" x14ac:dyDescent="0.25">
      <c r="A53" s="105" t="s">
        <v>11</v>
      </c>
      <c r="B53" s="5">
        <v>3.12</v>
      </c>
      <c r="C53" s="6">
        <v>2.5</v>
      </c>
      <c r="D53" s="1"/>
      <c r="E53" s="1">
        <f t="shared" ref="E53:E74" si="2">(B53*C53)-D53</f>
        <v>7.8000000000000007</v>
      </c>
      <c r="F53" s="25"/>
      <c r="G53" s="101" t="s">
        <v>11</v>
      </c>
      <c r="H53" s="6">
        <v>0.93</v>
      </c>
      <c r="I53" s="6">
        <v>3.14</v>
      </c>
      <c r="J53" s="1"/>
      <c r="K53" s="51">
        <f t="shared" ref="K53:K63" si="3">(H53*I53)-J53</f>
        <v>2.9202000000000004</v>
      </c>
      <c r="M53" s="101" t="s">
        <v>43</v>
      </c>
      <c r="N53" s="13">
        <f>1.28+0.8+0.59</f>
        <v>2.67</v>
      </c>
      <c r="O53" s="13">
        <v>3.14</v>
      </c>
      <c r="P53" s="1">
        <f>0.8*2.15</f>
        <v>1.72</v>
      </c>
      <c r="Q53" s="1">
        <f t="shared" ref="Q53:Q56" si="4">(N53*O53)-P53</f>
        <v>6.6638000000000011</v>
      </c>
    </row>
    <row r="54" spans="1:17" x14ac:dyDescent="0.25">
      <c r="A54" s="106"/>
      <c r="B54" s="5">
        <v>2.4300000000000002</v>
      </c>
      <c r="C54" s="6">
        <v>2.5</v>
      </c>
      <c r="D54" s="1">
        <f>0.8*2.15</f>
        <v>1.72</v>
      </c>
      <c r="E54" s="1">
        <f t="shared" si="2"/>
        <v>4.3550000000000004</v>
      </c>
      <c r="F54" s="25"/>
      <c r="G54" s="101"/>
      <c r="H54" s="6">
        <v>6.13</v>
      </c>
      <c r="I54" s="6">
        <v>3.14</v>
      </c>
      <c r="J54" s="1"/>
      <c r="K54" s="51">
        <f t="shared" si="3"/>
        <v>19.248200000000001</v>
      </c>
      <c r="M54" s="101"/>
      <c r="N54" s="13">
        <v>2.44</v>
      </c>
      <c r="O54" s="13">
        <v>3.14</v>
      </c>
      <c r="P54" s="1"/>
      <c r="Q54" s="1">
        <f t="shared" si="4"/>
        <v>7.6616</v>
      </c>
    </row>
    <row r="55" spans="1:17" x14ac:dyDescent="0.25">
      <c r="A55" s="106"/>
      <c r="B55" s="5">
        <v>2.73</v>
      </c>
      <c r="C55" s="6">
        <v>2.5</v>
      </c>
      <c r="D55" s="1"/>
      <c r="E55" s="1">
        <f t="shared" si="2"/>
        <v>6.8250000000000002</v>
      </c>
      <c r="F55" s="25"/>
      <c r="G55" s="101"/>
      <c r="H55" s="6">
        <v>0.93</v>
      </c>
      <c r="I55" s="6">
        <v>3.14</v>
      </c>
      <c r="J55" s="1"/>
      <c r="K55" s="51">
        <f t="shared" si="3"/>
        <v>2.9202000000000004</v>
      </c>
      <c r="M55" s="101"/>
      <c r="N55" s="13">
        <v>3.34</v>
      </c>
      <c r="O55" s="13">
        <v>3.14</v>
      </c>
      <c r="P55" s="1">
        <f>0.8*2.15</f>
        <v>1.72</v>
      </c>
      <c r="Q55" s="1">
        <f t="shared" si="4"/>
        <v>8.7675999999999998</v>
      </c>
    </row>
    <row r="56" spans="1:17" x14ac:dyDescent="0.25">
      <c r="A56" s="106"/>
      <c r="B56" s="5">
        <v>0.28999999999999998</v>
      </c>
      <c r="C56" s="6">
        <v>2.5</v>
      </c>
      <c r="D56" s="1"/>
      <c r="E56" s="1">
        <f t="shared" si="2"/>
        <v>0.72499999999999998</v>
      </c>
      <c r="F56" s="25"/>
      <c r="G56" s="101"/>
      <c r="H56" s="6">
        <v>2.73</v>
      </c>
      <c r="I56" s="6">
        <v>2.5</v>
      </c>
      <c r="J56" s="1"/>
      <c r="K56" s="51">
        <f t="shared" si="3"/>
        <v>6.8250000000000002</v>
      </c>
      <c r="M56" s="101"/>
      <c r="N56" s="13">
        <v>0.59</v>
      </c>
      <c r="O56" s="13">
        <v>3.14</v>
      </c>
      <c r="P56" s="1"/>
      <c r="Q56" s="1">
        <f t="shared" si="4"/>
        <v>1.8526</v>
      </c>
    </row>
    <row r="57" spans="1:17" x14ac:dyDescent="0.25">
      <c r="A57" s="106"/>
      <c r="B57" s="5">
        <v>0.4</v>
      </c>
      <c r="C57" s="6">
        <v>2.5</v>
      </c>
      <c r="D57" s="1"/>
      <c r="E57" s="1">
        <f t="shared" si="2"/>
        <v>1</v>
      </c>
      <c r="F57" s="25"/>
      <c r="G57" s="101"/>
      <c r="H57" s="6">
        <v>1.7</v>
      </c>
      <c r="I57" s="6">
        <v>2.5</v>
      </c>
      <c r="J57" s="1">
        <f>1*2.15</f>
        <v>2.15</v>
      </c>
      <c r="K57" s="51">
        <f t="shared" si="3"/>
        <v>2.1</v>
      </c>
      <c r="M57" s="101"/>
      <c r="N57" s="13">
        <v>1.58</v>
      </c>
      <c r="O57" s="13">
        <v>3.14</v>
      </c>
      <c r="P57" s="1"/>
      <c r="Q57" s="1">
        <f>(N57*O57)-P57</f>
        <v>4.9612000000000007</v>
      </c>
    </row>
    <row r="58" spans="1:17" x14ac:dyDescent="0.25">
      <c r="A58" s="106"/>
      <c r="B58" s="5">
        <v>2.73</v>
      </c>
      <c r="C58" s="6">
        <v>2.5</v>
      </c>
      <c r="D58" s="1"/>
      <c r="E58" s="1">
        <f>(B58*C58)-D58</f>
        <v>6.8250000000000002</v>
      </c>
      <c r="F58" s="25"/>
      <c r="G58" s="101"/>
      <c r="H58" s="6">
        <v>2.73</v>
      </c>
      <c r="I58" s="6">
        <v>2.5</v>
      </c>
      <c r="J58" s="1"/>
      <c r="K58" s="51">
        <f t="shared" si="3"/>
        <v>6.8250000000000002</v>
      </c>
      <c r="M58" s="101"/>
      <c r="N58" s="13">
        <v>1.98</v>
      </c>
      <c r="O58" s="13">
        <v>3.14</v>
      </c>
      <c r="P58" s="1">
        <f>1.88*0.6</f>
        <v>1.1279999999999999</v>
      </c>
      <c r="Q58" s="1">
        <f t="shared" ref="Q58" si="5">(N58*O58)-P58</f>
        <v>5.0891999999999999</v>
      </c>
    </row>
    <row r="59" spans="1:17" x14ac:dyDescent="0.25">
      <c r="A59" s="106"/>
      <c r="B59" s="5">
        <v>1</v>
      </c>
      <c r="C59" s="6">
        <v>2.5</v>
      </c>
      <c r="D59" s="1">
        <f>1*0.6</f>
        <v>0.6</v>
      </c>
      <c r="E59" s="1">
        <f>(B59*C59)-D59</f>
        <v>1.9</v>
      </c>
      <c r="F59" s="25"/>
      <c r="G59" s="101"/>
      <c r="H59" s="6">
        <v>1.7</v>
      </c>
      <c r="I59" s="6">
        <v>2.5</v>
      </c>
      <c r="J59" s="1"/>
      <c r="K59" s="51">
        <f t="shared" si="3"/>
        <v>4.25</v>
      </c>
      <c r="M59" s="101"/>
      <c r="N59" s="99">
        <v>4.8499999999999996</v>
      </c>
      <c r="O59" s="99">
        <v>3.14</v>
      </c>
      <c r="P59" s="2">
        <f>0.9*2.15</f>
        <v>1.9350000000000001</v>
      </c>
      <c r="Q59" s="1">
        <f t="shared" ref="Q59:Q68" si="6">(N59*O59)-P59</f>
        <v>13.293999999999999</v>
      </c>
    </row>
    <row r="60" spans="1:17" x14ac:dyDescent="0.25">
      <c r="A60" s="106"/>
      <c r="B60" s="5">
        <v>2.73</v>
      </c>
      <c r="C60" s="6">
        <v>2.5</v>
      </c>
      <c r="D60" s="1"/>
      <c r="E60" s="1">
        <f t="shared" si="2"/>
        <v>6.8250000000000002</v>
      </c>
      <c r="F60" s="25"/>
      <c r="G60" s="101"/>
      <c r="H60" s="6">
        <v>1.7</v>
      </c>
      <c r="I60" s="6">
        <v>2.5</v>
      </c>
      <c r="J60" s="1"/>
      <c r="K60" s="51">
        <f t="shared" si="3"/>
        <v>4.25</v>
      </c>
      <c r="M60" s="101"/>
      <c r="N60" s="13">
        <v>5.36</v>
      </c>
      <c r="O60" s="13">
        <v>3.14</v>
      </c>
      <c r="P60" s="1"/>
      <c r="Q60" s="1">
        <f t="shared" si="6"/>
        <v>16.830400000000001</v>
      </c>
    </row>
    <row r="61" spans="1:17" x14ac:dyDescent="0.25">
      <c r="A61" s="106"/>
      <c r="B61" s="5">
        <v>1</v>
      </c>
      <c r="C61" s="6">
        <v>2.5</v>
      </c>
      <c r="D61" s="1">
        <f>0.8*2.15</f>
        <v>1.72</v>
      </c>
      <c r="E61" s="1">
        <f t="shared" si="2"/>
        <v>0.78</v>
      </c>
      <c r="F61" s="25"/>
      <c r="G61" s="101"/>
      <c r="H61" s="6">
        <v>2.73</v>
      </c>
      <c r="I61" s="6">
        <v>2.5</v>
      </c>
      <c r="J61" s="1"/>
      <c r="K61" s="51">
        <f t="shared" si="3"/>
        <v>6.8250000000000002</v>
      </c>
      <c r="M61" s="101"/>
      <c r="N61" s="13">
        <v>3.22</v>
      </c>
      <c r="O61" s="13">
        <v>3.14</v>
      </c>
      <c r="P61" s="1">
        <f>1.2*2.15</f>
        <v>2.5799999999999996</v>
      </c>
      <c r="Q61" s="1">
        <f t="shared" si="6"/>
        <v>7.530800000000001</v>
      </c>
    </row>
    <row r="62" spans="1:17" ht="15" customHeight="1" x14ac:dyDescent="0.25">
      <c r="A62" s="106"/>
      <c r="B62" s="5">
        <v>2.73</v>
      </c>
      <c r="C62" s="6">
        <v>2.5</v>
      </c>
      <c r="D62" s="1"/>
      <c r="E62" s="1">
        <f t="shared" si="2"/>
        <v>6.8250000000000002</v>
      </c>
      <c r="F62" s="25"/>
      <c r="G62" s="101"/>
      <c r="H62" s="6">
        <v>1.7</v>
      </c>
      <c r="I62" s="6">
        <v>2.5</v>
      </c>
      <c r="J62" s="1">
        <f>1*2.15</f>
        <v>2.15</v>
      </c>
      <c r="K62" s="51">
        <f t="shared" si="3"/>
        <v>2.1</v>
      </c>
      <c r="M62" s="101"/>
      <c r="N62" s="13">
        <v>0.9</v>
      </c>
      <c r="O62" s="13">
        <v>3.14</v>
      </c>
      <c r="P62" s="1"/>
      <c r="Q62" s="1">
        <f t="shared" si="6"/>
        <v>2.8260000000000001</v>
      </c>
    </row>
    <row r="63" spans="1:17" x14ac:dyDescent="0.25">
      <c r="A63" s="106"/>
      <c r="B63" s="5">
        <v>0.28999999999999998</v>
      </c>
      <c r="C63" s="6">
        <v>2.5</v>
      </c>
      <c r="D63" s="1"/>
      <c r="E63" s="1">
        <f t="shared" si="2"/>
        <v>0.72499999999999998</v>
      </c>
      <c r="F63" s="25"/>
      <c r="G63" s="102"/>
      <c r="H63" s="6">
        <v>2.73</v>
      </c>
      <c r="I63" s="6">
        <v>2.5</v>
      </c>
      <c r="J63" s="1"/>
      <c r="K63" s="51">
        <f t="shared" si="3"/>
        <v>6.8250000000000002</v>
      </c>
      <c r="M63" s="101"/>
      <c r="N63" s="1">
        <v>4.6100000000000003</v>
      </c>
      <c r="O63" s="13">
        <v>3.14</v>
      </c>
      <c r="P63" s="1"/>
      <c r="Q63" s="1">
        <f t="shared" si="6"/>
        <v>14.475400000000002</v>
      </c>
    </row>
    <row r="64" spans="1:17" x14ac:dyDescent="0.25">
      <c r="A64" s="106"/>
      <c r="B64" s="5">
        <v>0.4</v>
      </c>
      <c r="C64" s="6">
        <v>2.5</v>
      </c>
      <c r="D64" s="1"/>
      <c r="E64" s="1">
        <f t="shared" si="2"/>
        <v>1</v>
      </c>
      <c r="F64" s="25"/>
      <c r="G64" s="6" t="s">
        <v>12</v>
      </c>
      <c r="H64" s="6"/>
      <c r="I64" s="6"/>
      <c r="J64" s="6"/>
      <c r="K64" s="52">
        <f>SUM(K53:K63)</f>
        <v>65.088600000000014</v>
      </c>
      <c r="M64" s="101"/>
      <c r="N64" s="1">
        <v>0.9</v>
      </c>
      <c r="O64" s="1">
        <v>3.14</v>
      </c>
      <c r="P64" s="1"/>
      <c r="Q64" s="1">
        <f t="shared" si="6"/>
        <v>2.8260000000000001</v>
      </c>
    </row>
    <row r="65" spans="1:17" ht="15" customHeight="1" x14ac:dyDescent="0.25">
      <c r="A65" s="106"/>
      <c r="B65" s="5">
        <v>2.4300000000000002</v>
      </c>
      <c r="C65" s="6">
        <v>2.5</v>
      </c>
      <c r="D65" s="1">
        <f>0.8*2.15</f>
        <v>1.72</v>
      </c>
      <c r="E65" s="1">
        <f t="shared" si="2"/>
        <v>4.3550000000000004</v>
      </c>
      <c r="F65" s="25"/>
      <c r="G65" s="108" t="s">
        <v>20</v>
      </c>
      <c r="H65" s="1">
        <v>1.1499999999999999</v>
      </c>
      <c r="I65" s="1">
        <v>3.14</v>
      </c>
      <c r="J65" s="1"/>
      <c r="K65" s="51">
        <f>(H65*I65)-J65</f>
        <v>3.6109999999999998</v>
      </c>
      <c r="M65" s="101"/>
      <c r="N65" s="1">
        <v>6.51</v>
      </c>
      <c r="O65" s="1">
        <v>3.14</v>
      </c>
      <c r="P65" s="1"/>
      <c r="Q65" s="1">
        <f t="shared" si="6"/>
        <v>20.441400000000002</v>
      </c>
    </row>
    <row r="66" spans="1:17" x14ac:dyDescent="0.25">
      <c r="A66" s="106"/>
      <c r="B66" s="16">
        <v>3.12</v>
      </c>
      <c r="C66" s="17">
        <v>2.5</v>
      </c>
      <c r="D66" s="12"/>
      <c r="E66" s="1">
        <f t="shared" si="2"/>
        <v>7.8000000000000007</v>
      </c>
      <c r="F66" s="25"/>
      <c r="G66" s="109"/>
      <c r="H66" s="1">
        <v>1.1499999999999999</v>
      </c>
      <c r="I66" s="1">
        <v>3.14</v>
      </c>
      <c r="J66" s="1"/>
      <c r="K66" s="51">
        <f>(H66*I66)-J66</f>
        <v>3.6109999999999998</v>
      </c>
      <c r="M66" s="101"/>
      <c r="N66" s="1">
        <v>0.85</v>
      </c>
      <c r="O66" s="1">
        <v>3.14</v>
      </c>
      <c r="P66" s="1"/>
      <c r="Q66" s="1">
        <f t="shared" si="6"/>
        <v>2.669</v>
      </c>
    </row>
    <row r="67" spans="1:17" x14ac:dyDescent="0.25">
      <c r="A67" s="53" t="s">
        <v>12</v>
      </c>
      <c r="B67" s="5"/>
      <c r="C67" s="6"/>
      <c r="D67" s="6"/>
      <c r="E67" s="6">
        <f>SUM(E53:E66)</f>
        <v>57.740000000000009</v>
      </c>
      <c r="F67" s="25"/>
      <c r="G67" s="109"/>
      <c r="H67" s="1">
        <v>2</v>
      </c>
      <c r="I67" s="1">
        <v>3.14</v>
      </c>
      <c r="J67" s="1">
        <f>1*2.15</f>
        <v>2.15</v>
      </c>
      <c r="K67" s="51">
        <f>(H67*I67)-J67</f>
        <v>4.1300000000000008</v>
      </c>
      <c r="M67" s="101"/>
      <c r="N67" s="1">
        <v>5.04</v>
      </c>
      <c r="O67" s="1">
        <v>3.14</v>
      </c>
      <c r="P67" s="1"/>
      <c r="Q67" s="1">
        <f t="shared" si="6"/>
        <v>15.825600000000001</v>
      </c>
    </row>
    <row r="68" spans="1:17" x14ac:dyDescent="0.25">
      <c r="A68" s="105" t="s">
        <v>20</v>
      </c>
      <c r="B68" s="2">
        <v>3.22</v>
      </c>
      <c r="C68" s="1">
        <v>3.14</v>
      </c>
      <c r="D68" s="1"/>
      <c r="E68" s="1">
        <f>(B68*C68)-D68</f>
        <v>10.110800000000001</v>
      </c>
      <c r="F68" s="25"/>
      <c r="G68" s="110"/>
      <c r="H68" s="1">
        <v>2</v>
      </c>
      <c r="I68" s="1">
        <v>3.14</v>
      </c>
      <c r="J68" s="1">
        <f>1*2.15</f>
        <v>2.15</v>
      </c>
      <c r="K68" s="51">
        <f>(H68*I68)-J68</f>
        <v>4.1300000000000008</v>
      </c>
      <c r="M68" s="101"/>
      <c r="N68" s="1">
        <v>5.0599999999999996</v>
      </c>
      <c r="O68" s="1">
        <v>3.14</v>
      </c>
      <c r="P68" s="1"/>
      <c r="Q68" s="1">
        <f t="shared" si="6"/>
        <v>15.888399999999999</v>
      </c>
    </row>
    <row r="69" spans="1:17" x14ac:dyDescent="0.25">
      <c r="A69" s="106"/>
      <c r="B69" s="2">
        <v>3.22</v>
      </c>
      <c r="C69" s="1">
        <v>3.14</v>
      </c>
      <c r="D69" s="1"/>
      <c r="E69" s="1">
        <f t="shared" si="2"/>
        <v>10.110800000000001</v>
      </c>
      <c r="F69" s="25"/>
      <c r="G69" s="14" t="s">
        <v>14</v>
      </c>
      <c r="H69" s="14"/>
      <c r="I69" s="14"/>
      <c r="J69" s="14"/>
      <c r="K69" s="63">
        <f>SUM(K65:K68)</f>
        <v>15.482000000000001</v>
      </c>
      <c r="M69" s="92" t="s">
        <v>45</v>
      </c>
      <c r="N69" s="7"/>
      <c r="O69" s="7"/>
      <c r="P69" s="7"/>
      <c r="Q69" s="92">
        <f>SUM(Q53:Q68)</f>
        <v>147.60299999999998</v>
      </c>
    </row>
    <row r="70" spans="1:17" ht="19.5" customHeight="1" x14ac:dyDescent="0.25">
      <c r="A70" s="106"/>
      <c r="B70" s="11">
        <v>6.31</v>
      </c>
      <c r="C70" s="12">
        <v>3.14</v>
      </c>
      <c r="D70" s="12">
        <f>(0.8*2.15)*3</f>
        <v>5.16</v>
      </c>
      <c r="E70" s="1">
        <f t="shared" si="2"/>
        <v>14.653399999999998</v>
      </c>
      <c r="F70" s="25"/>
      <c r="G70" s="111" t="s">
        <v>27</v>
      </c>
      <c r="H70" s="1">
        <v>1.8</v>
      </c>
      <c r="I70" s="1">
        <v>3.14</v>
      </c>
      <c r="J70" s="1"/>
      <c r="K70" s="51">
        <f t="shared" ref="K70:K73" si="7">(H70*I70)-J70</f>
        <v>5.6520000000000001</v>
      </c>
      <c r="M70" s="102" t="s">
        <v>44</v>
      </c>
      <c r="N70" s="1">
        <v>6.41</v>
      </c>
      <c r="O70" s="1">
        <v>3.14</v>
      </c>
      <c r="P70" s="1"/>
      <c r="Q70" s="2">
        <f>(N70*O70)-P70</f>
        <v>20.127400000000002</v>
      </c>
    </row>
    <row r="71" spans="1:17" x14ac:dyDescent="0.25">
      <c r="A71" s="55" t="s">
        <v>13</v>
      </c>
      <c r="B71" s="7"/>
      <c r="C71" s="7"/>
      <c r="D71" s="7"/>
      <c r="E71" s="44">
        <f>SUM(E68:E70)</f>
        <v>34.875</v>
      </c>
      <c r="F71" s="25"/>
      <c r="G71" s="112"/>
      <c r="H71" s="1">
        <v>1.8</v>
      </c>
      <c r="I71" s="1">
        <v>3.14</v>
      </c>
      <c r="J71" s="1"/>
      <c r="K71" s="51">
        <f t="shared" si="7"/>
        <v>5.6520000000000001</v>
      </c>
      <c r="M71" s="103"/>
      <c r="N71" s="1">
        <v>1.01</v>
      </c>
      <c r="O71" s="1">
        <v>3.14</v>
      </c>
      <c r="P71" s="1"/>
      <c r="Q71" s="2">
        <f t="shared" ref="Q71:Q72" si="8">(N71*O71)-P71</f>
        <v>3.1714000000000002</v>
      </c>
    </row>
    <row r="72" spans="1:17" ht="15" customHeight="1" x14ac:dyDescent="0.25">
      <c r="A72" s="105" t="s">
        <v>27</v>
      </c>
      <c r="B72" s="34">
        <v>0.3</v>
      </c>
      <c r="C72" s="1">
        <v>3.14</v>
      </c>
      <c r="D72" s="1"/>
      <c r="E72" s="1">
        <f t="shared" si="2"/>
        <v>0.94199999999999995</v>
      </c>
      <c r="F72" s="25"/>
      <c r="G72" s="112"/>
      <c r="H72" s="1">
        <v>2.85</v>
      </c>
      <c r="I72" s="1">
        <v>3.14</v>
      </c>
      <c r="J72" s="1"/>
      <c r="K72" s="51">
        <f t="shared" si="7"/>
        <v>8.9489999999999998</v>
      </c>
      <c r="M72" s="103"/>
      <c r="N72" s="1">
        <v>3.43</v>
      </c>
      <c r="O72" s="1">
        <v>3.14</v>
      </c>
      <c r="P72" s="1"/>
      <c r="Q72" s="2">
        <f t="shared" si="8"/>
        <v>10.770200000000001</v>
      </c>
    </row>
    <row r="73" spans="1:17" x14ac:dyDescent="0.25">
      <c r="A73" s="106"/>
      <c r="B73" s="34">
        <v>0.3</v>
      </c>
      <c r="C73" s="1">
        <v>3.14</v>
      </c>
      <c r="D73" s="1"/>
      <c r="E73" s="1">
        <f t="shared" si="2"/>
        <v>0.94199999999999995</v>
      </c>
      <c r="F73" s="25"/>
      <c r="G73" s="112"/>
      <c r="H73" s="3">
        <v>0.4</v>
      </c>
      <c r="I73" s="3">
        <v>3.14</v>
      </c>
      <c r="J73" s="25"/>
      <c r="K73" s="56">
        <f t="shared" si="7"/>
        <v>1.2560000000000002</v>
      </c>
      <c r="M73" s="103"/>
      <c r="N73" s="1">
        <v>3.53</v>
      </c>
      <c r="O73" s="1">
        <v>3.14</v>
      </c>
      <c r="P73" s="1"/>
      <c r="Q73" s="2">
        <f t="shared" ref="Q73:Q79" si="9">(N73*O73)-P73</f>
        <v>11.084199999999999</v>
      </c>
    </row>
    <row r="74" spans="1:17" ht="15" customHeight="1" x14ac:dyDescent="0.25">
      <c r="A74" s="106"/>
      <c r="B74" s="34">
        <v>1.58</v>
      </c>
      <c r="C74" s="1">
        <v>3.14</v>
      </c>
      <c r="D74" s="1">
        <f>1*0.6</f>
        <v>0.6</v>
      </c>
      <c r="E74" s="1">
        <f t="shared" si="2"/>
        <v>4.3612000000000011</v>
      </c>
      <c r="F74" s="25"/>
      <c r="G74" s="113"/>
      <c r="H74" s="1">
        <v>2.85</v>
      </c>
      <c r="I74" s="1">
        <v>3.14</v>
      </c>
      <c r="J74" s="1"/>
      <c r="K74" s="51">
        <f>(H74*I74)-J74</f>
        <v>8.9489999999999998</v>
      </c>
      <c r="M74" s="103"/>
      <c r="N74" s="4">
        <v>1.33</v>
      </c>
      <c r="O74" s="1">
        <v>3.14</v>
      </c>
      <c r="P74" s="1"/>
      <c r="Q74" s="2">
        <f t="shared" si="9"/>
        <v>4.1762000000000006</v>
      </c>
    </row>
    <row r="75" spans="1:17" x14ac:dyDescent="0.25">
      <c r="A75" s="57" t="s">
        <v>38</v>
      </c>
      <c r="B75" s="18"/>
      <c r="C75" s="18"/>
      <c r="D75" s="18"/>
      <c r="E75" s="43">
        <f>SUM(E72:E74)</f>
        <v>6.2452000000000005</v>
      </c>
      <c r="F75" s="25"/>
      <c r="G75" s="18" t="s">
        <v>38</v>
      </c>
      <c r="H75" s="18"/>
      <c r="I75" s="18"/>
      <c r="J75" s="18"/>
      <c r="K75" s="58">
        <f>SUM(K70:K74)</f>
        <v>30.457999999999998</v>
      </c>
      <c r="M75" s="103"/>
      <c r="N75" s="4">
        <v>1.0900000000000001</v>
      </c>
      <c r="O75" s="1">
        <v>3.14</v>
      </c>
      <c r="P75" s="1">
        <f>0.9*2.15</f>
        <v>1.9350000000000001</v>
      </c>
      <c r="Q75" s="2">
        <f t="shared" si="9"/>
        <v>1.4876000000000005</v>
      </c>
    </row>
    <row r="76" spans="1:17" x14ac:dyDescent="0.25">
      <c r="A76" s="59"/>
      <c r="B76" s="33"/>
      <c r="C76" s="25"/>
      <c r="D76" s="25"/>
      <c r="E76" s="25"/>
      <c r="F76" s="25"/>
      <c r="G76" s="25"/>
      <c r="H76" s="25"/>
      <c r="I76" s="25"/>
      <c r="J76" s="25"/>
      <c r="K76" s="60"/>
      <c r="M76" s="103"/>
      <c r="N76" s="4">
        <v>6.41</v>
      </c>
      <c r="O76" s="4">
        <v>3.14</v>
      </c>
      <c r="P76" s="1"/>
      <c r="Q76" s="2">
        <f t="shared" si="9"/>
        <v>20.127400000000002</v>
      </c>
    </row>
    <row r="77" spans="1:17" x14ac:dyDescent="0.25">
      <c r="A77" s="59"/>
      <c r="B77" s="33"/>
      <c r="C77" s="25"/>
      <c r="D77" s="25"/>
      <c r="E77" s="25"/>
      <c r="F77" s="25"/>
      <c r="G77" s="25"/>
      <c r="H77" s="25"/>
      <c r="I77" s="25"/>
      <c r="J77" s="25"/>
      <c r="K77" s="60"/>
      <c r="M77" s="103"/>
      <c r="N77" s="4">
        <v>3.05</v>
      </c>
      <c r="O77" s="4">
        <v>3.14</v>
      </c>
      <c r="P77" s="1"/>
      <c r="Q77" s="2">
        <f t="shared" si="9"/>
        <v>9.577</v>
      </c>
    </row>
    <row r="78" spans="1:17" ht="15.75" thickBot="1" x14ac:dyDescent="0.3">
      <c r="A78" s="59"/>
      <c r="B78" s="33"/>
      <c r="C78" s="25"/>
      <c r="D78" s="25"/>
      <c r="E78" s="25"/>
      <c r="F78" s="25"/>
      <c r="G78" s="25"/>
      <c r="H78" s="25"/>
      <c r="I78" s="25"/>
      <c r="J78" s="25"/>
      <c r="K78" s="60"/>
      <c r="M78" s="103"/>
      <c r="N78" s="4">
        <v>5.42</v>
      </c>
      <c r="O78" s="4">
        <v>3.14</v>
      </c>
      <c r="P78" s="1"/>
      <c r="Q78" s="2">
        <f t="shared" si="9"/>
        <v>17.018799999999999</v>
      </c>
    </row>
    <row r="79" spans="1:17" ht="15.75" thickBot="1" x14ac:dyDescent="0.3">
      <c r="A79" s="26" t="s">
        <v>24</v>
      </c>
      <c r="B79" s="27"/>
      <c r="C79" s="27"/>
      <c r="D79" s="27"/>
      <c r="E79" s="32">
        <f>E67+K64</f>
        <v>122.82860000000002</v>
      </c>
      <c r="F79" s="25"/>
      <c r="G79" s="71" t="s">
        <v>40</v>
      </c>
      <c r="H79" s="77">
        <f>E54+E59+E61+E65+K57+K62</f>
        <v>15.59</v>
      </c>
      <c r="I79" s="77"/>
      <c r="J79" s="74" t="s">
        <v>41</v>
      </c>
      <c r="K79" s="80">
        <f>E53+E55+E56+E57+E58+E60+E62+E63+E64+E66+K53+K54+K55+K56+K58+K59+K60+K61+K63</f>
        <v>107.23860000000002</v>
      </c>
      <c r="M79" s="104"/>
      <c r="N79" s="4">
        <v>2.14</v>
      </c>
      <c r="O79" s="4">
        <v>3.14</v>
      </c>
      <c r="P79" s="1"/>
      <c r="Q79" s="2">
        <f t="shared" si="9"/>
        <v>6.7196000000000007</v>
      </c>
    </row>
    <row r="80" spans="1:17" ht="15.75" thickBot="1" x14ac:dyDescent="0.3">
      <c r="A80" s="38" t="s">
        <v>25</v>
      </c>
      <c r="B80" s="39"/>
      <c r="C80" s="39"/>
      <c r="D80" s="39"/>
      <c r="E80" s="40">
        <f>E71+K69</f>
        <v>50.356999999999999</v>
      </c>
      <c r="F80" s="25"/>
      <c r="G80" s="72" t="s">
        <v>40</v>
      </c>
      <c r="H80" s="78">
        <f>E70+K67+K68</f>
        <v>22.913400000000003</v>
      </c>
      <c r="I80" s="78"/>
      <c r="J80" s="75" t="s">
        <v>41</v>
      </c>
      <c r="K80" s="81">
        <f>E68+E69+K65+K66</f>
        <v>27.443600000000004</v>
      </c>
      <c r="M80" s="95" t="s">
        <v>45</v>
      </c>
      <c r="N80" s="93"/>
      <c r="O80" s="93"/>
      <c r="P80" s="93"/>
      <c r="Q80" s="100">
        <f>SUM(Q70:Q79)</f>
        <v>104.2598</v>
      </c>
    </row>
    <row r="81" spans="1:17" ht="15.75" thickBot="1" x14ac:dyDescent="0.3">
      <c r="A81" s="29" t="s">
        <v>26</v>
      </c>
      <c r="B81" s="30"/>
      <c r="C81" s="30"/>
      <c r="D81" s="30"/>
      <c r="E81" s="42">
        <f>E75+K75</f>
        <v>36.703199999999995</v>
      </c>
      <c r="F81" s="61"/>
      <c r="G81" s="73" t="s">
        <v>40</v>
      </c>
      <c r="H81" s="79">
        <f>E74</f>
        <v>4.3612000000000011</v>
      </c>
      <c r="I81" s="79"/>
      <c r="J81" s="76" t="s">
        <v>41</v>
      </c>
      <c r="K81" s="82">
        <f>E72+E73+K70+K71+K72+K73+K74</f>
        <v>32.341999999999999</v>
      </c>
      <c r="M81" s="96" t="s">
        <v>47</v>
      </c>
      <c r="N81" s="97"/>
      <c r="O81" s="97"/>
      <c r="P81" s="97"/>
      <c r="Q81" s="98">
        <f>SUM(Q80,Q69)</f>
        <v>251.86279999999999</v>
      </c>
    </row>
    <row r="82" spans="1:17" ht="15.75" thickBot="1" x14ac:dyDescent="0.3">
      <c r="M82" s="118"/>
      <c r="N82" s="118"/>
      <c r="O82" s="118"/>
      <c r="P82" s="118" t="s">
        <v>51</v>
      </c>
      <c r="Q82" s="119">
        <f>Q53+Q55+Q58+Q59+Q61+Q75</f>
        <v>42.832999999999998</v>
      </c>
    </row>
    <row r="83" spans="1:17" x14ac:dyDescent="0.25">
      <c r="A83" s="46" t="s">
        <v>7</v>
      </c>
      <c r="B83" s="47"/>
      <c r="C83" s="47"/>
      <c r="D83" s="47"/>
      <c r="E83" s="47"/>
      <c r="F83" s="47"/>
      <c r="G83" s="47"/>
      <c r="H83" s="47"/>
      <c r="I83" s="47"/>
      <c r="J83" s="47"/>
      <c r="K83" s="62"/>
      <c r="M83" s="118"/>
      <c r="N83" s="118"/>
      <c r="O83" s="118"/>
      <c r="P83" s="118" t="s">
        <v>52</v>
      </c>
      <c r="Q83" s="119">
        <f>Q54+Q56+Q57+Q60+Q62+Q63+Q64+Q65+Q66+Q67+Q68+Q70+Q71+Q72+Q73+Q74+Q76+Q77+Q78+Q79</f>
        <v>209.02980000000002</v>
      </c>
    </row>
    <row r="84" spans="1:17" ht="15" customHeight="1" x14ac:dyDescent="0.25">
      <c r="A84" s="50" t="s">
        <v>2</v>
      </c>
      <c r="B84" s="1" t="s">
        <v>3</v>
      </c>
      <c r="C84" s="1" t="s">
        <v>4</v>
      </c>
      <c r="D84" s="1" t="s">
        <v>5</v>
      </c>
      <c r="E84" s="1" t="s">
        <v>6</v>
      </c>
      <c r="F84" s="25"/>
      <c r="G84" s="1" t="s">
        <v>9</v>
      </c>
      <c r="H84" s="1" t="s">
        <v>3</v>
      </c>
      <c r="I84" s="1" t="s">
        <v>4</v>
      </c>
      <c r="J84" s="1" t="s">
        <v>5</v>
      </c>
      <c r="K84" s="51" t="s">
        <v>6</v>
      </c>
      <c r="M84" s="64" t="s">
        <v>42</v>
      </c>
      <c r="N84" s="1" t="s">
        <v>3</v>
      </c>
      <c r="O84" s="1" t="s">
        <v>4</v>
      </c>
      <c r="P84" s="1" t="s">
        <v>5</v>
      </c>
      <c r="Q84" s="1" t="s">
        <v>6</v>
      </c>
    </row>
    <row r="85" spans="1:17" ht="15" customHeight="1" x14ac:dyDescent="0.25">
      <c r="A85" s="105" t="s">
        <v>11</v>
      </c>
      <c r="B85" s="5">
        <v>3.12</v>
      </c>
      <c r="C85" s="6">
        <v>2.5</v>
      </c>
      <c r="D85" s="1"/>
      <c r="E85" s="1">
        <f t="shared" ref="E85:E89" si="10">(B85*C85)-D85</f>
        <v>7.8000000000000007</v>
      </c>
      <c r="F85" s="25"/>
      <c r="G85" s="101" t="s">
        <v>11</v>
      </c>
      <c r="H85" s="6">
        <v>0.93</v>
      </c>
      <c r="I85" s="6">
        <v>3.14</v>
      </c>
      <c r="J85" s="1"/>
      <c r="K85" s="51">
        <f t="shared" ref="K85:K95" si="11">(H85*I85)-J85</f>
        <v>2.9202000000000004</v>
      </c>
      <c r="M85" s="101" t="s">
        <v>43</v>
      </c>
      <c r="N85" s="13">
        <f>3.61+0.9+0.9</f>
        <v>5.41</v>
      </c>
      <c r="O85" s="13">
        <v>3.49</v>
      </c>
      <c r="P85" s="1">
        <f>0.9*2.15</f>
        <v>1.9350000000000001</v>
      </c>
      <c r="Q85" s="1">
        <f t="shared" ref="Q85:Q88" si="12">(N85*O85)-P85</f>
        <v>16.945900000000002</v>
      </c>
    </row>
    <row r="86" spans="1:17" x14ac:dyDescent="0.25">
      <c r="A86" s="106"/>
      <c r="B86" s="5">
        <v>2.4300000000000002</v>
      </c>
      <c r="C86" s="6">
        <v>2.5</v>
      </c>
      <c r="D86" s="1">
        <f>0.8*2.15</f>
        <v>1.72</v>
      </c>
      <c r="E86" s="1">
        <f t="shared" si="10"/>
        <v>4.3550000000000004</v>
      </c>
      <c r="F86" s="25"/>
      <c r="G86" s="101"/>
      <c r="H86" s="6">
        <v>6.13</v>
      </c>
      <c r="I86" s="6">
        <v>3.14</v>
      </c>
      <c r="J86" s="1"/>
      <c r="K86" s="51">
        <f t="shared" si="11"/>
        <v>19.248200000000001</v>
      </c>
      <c r="M86" s="101"/>
      <c r="N86" s="13">
        <v>5.36</v>
      </c>
      <c r="O86" s="13">
        <v>3.49</v>
      </c>
      <c r="P86" s="1"/>
      <c r="Q86" s="1">
        <f t="shared" si="12"/>
        <v>18.706400000000002</v>
      </c>
    </row>
    <row r="87" spans="1:17" x14ac:dyDescent="0.25">
      <c r="A87" s="106"/>
      <c r="B87" s="5">
        <v>2.73</v>
      </c>
      <c r="C87" s="6">
        <v>2.5</v>
      </c>
      <c r="D87" s="1"/>
      <c r="E87" s="1">
        <f t="shared" si="10"/>
        <v>6.8250000000000002</v>
      </c>
      <c r="F87" s="25"/>
      <c r="G87" s="101"/>
      <c r="H87" s="6">
        <v>0.93</v>
      </c>
      <c r="I87" s="6">
        <v>3.14</v>
      </c>
      <c r="J87" s="1"/>
      <c r="K87" s="51">
        <f t="shared" si="11"/>
        <v>2.9202000000000004</v>
      </c>
      <c r="M87" s="101"/>
      <c r="N87" s="13">
        <v>3.06</v>
      </c>
      <c r="O87" s="13">
        <v>3.49</v>
      </c>
      <c r="P87" s="1">
        <f>2.18*2.5</f>
        <v>5.45</v>
      </c>
      <c r="Q87" s="1">
        <f t="shared" si="12"/>
        <v>5.2294000000000009</v>
      </c>
    </row>
    <row r="88" spans="1:17" x14ac:dyDescent="0.25">
      <c r="A88" s="106"/>
      <c r="B88" s="5">
        <v>0.28999999999999998</v>
      </c>
      <c r="C88" s="6">
        <v>2.5</v>
      </c>
      <c r="D88" s="1"/>
      <c r="E88" s="1">
        <f t="shared" si="10"/>
        <v>0.72499999999999998</v>
      </c>
      <c r="F88" s="25"/>
      <c r="G88" s="101"/>
      <c r="H88" s="6">
        <v>2.73</v>
      </c>
      <c r="I88" s="6">
        <v>2.5</v>
      </c>
      <c r="J88" s="1"/>
      <c r="K88" s="51">
        <f t="shared" si="11"/>
        <v>6.8250000000000002</v>
      </c>
      <c r="M88" s="101"/>
      <c r="N88" s="13">
        <v>4.3099999999999996</v>
      </c>
      <c r="O88" s="13">
        <v>3.49</v>
      </c>
      <c r="P88" s="1"/>
      <c r="Q88" s="1">
        <f t="shared" si="12"/>
        <v>15.0419</v>
      </c>
    </row>
    <row r="89" spans="1:17" x14ac:dyDescent="0.25">
      <c r="A89" s="106"/>
      <c r="B89" s="5">
        <v>0.4</v>
      </c>
      <c r="C89" s="6">
        <v>2.5</v>
      </c>
      <c r="D89" s="1"/>
      <c r="E89" s="1">
        <f t="shared" si="10"/>
        <v>1</v>
      </c>
      <c r="F89" s="25"/>
      <c r="G89" s="101"/>
      <c r="H89" s="6">
        <v>1.7</v>
      </c>
      <c r="I89" s="6">
        <v>2.5</v>
      </c>
      <c r="J89" s="1">
        <f>1*2.15</f>
        <v>2.15</v>
      </c>
      <c r="K89" s="51">
        <f t="shared" si="11"/>
        <v>2.1</v>
      </c>
      <c r="M89" s="101"/>
      <c r="N89" s="13">
        <v>4.97</v>
      </c>
      <c r="O89" s="13">
        <v>3.49</v>
      </c>
      <c r="P89" s="1"/>
      <c r="Q89" s="1">
        <f>(N89*O89)-P89</f>
        <v>17.345300000000002</v>
      </c>
    </row>
    <row r="90" spans="1:17" x14ac:dyDescent="0.25">
      <c r="A90" s="106"/>
      <c r="B90" s="5">
        <v>2.73</v>
      </c>
      <c r="C90" s="6">
        <v>2.5</v>
      </c>
      <c r="D90" s="1"/>
      <c r="E90" s="1">
        <f>(B90*C90)-D90</f>
        <v>6.8250000000000002</v>
      </c>
      <c r="F90" s="25"/>
      <c r="G90" s="101"/>
      <c r="H90" s="6">
        <v>2.73</v>
      </c>
      <c r="I90" s="6">
        <v>2.5</v>
      </c>
      <c r="J90" s="1"/>
      <c r="K90" s="51">
        <f t="shared" si="11"/>
        <v>6.8250000000000002</v>
      </c>
      <c r="M90" s="101"/>
      <c r="N90" s="13">
        <v>1.9</v>
      </c>
      <c r="O90" s="13">
        <v>3.49</v>
      </c>
      <c r="P90" s="1"/>
      <c r="Q90" s="1">
        <f t="shared" ref="Q90" si="13">(N90*O90)-P90</f>
        <v>6.6310000000000002</v>
      </c>
    </row>
    <row r="91" spans="1:17" x14ac:dyDescent="0.25">
      <c r="A91" s="106"/>
      <c r="B91" s="5">
        <v>1</v>
      </c>
      <c r="C91" s="6">
        <v>2.5</v>
      </c>
      <c r="D91" s="1">
        <f>1*0.6</f>
        <v>0.6</v>
      </c>
      <c r="E91" s="1">
        <f>(B91*C91)-D91</f>
        <v>1.9</v>
      </c>
      <c r="F91" s="25"/>
      <c r="G91" s="101"/>
      <c r="H91" s="6">
        <v>1.7</v>
      </c>
      <c r="I91" s="6">
        <v>2.5</v>
      </c>
      <c r="J91" s="1"/>
      <c r="K91" s="51">
        <f t="shared" si="11"/>
        <v>4.25</v>
      </c>
      <c r="M91" s="101"/>
      <c r="N91" s="99">
        <v>1.1499999999999999</v>
      </c>
      <c r="O91" s="13">
        <v>3.49</v>
      </c>
      <c r="P91" s="2"/>
      <c r="Q91" s="1">
        <f t="shared" ref="Q91:Q100" si="14">(N91*O91)-P91</f>
        <v>4.0134999999999996</v>
      </c>
    </row>
    <row r="92" spans="1:17" x14ac:dyDescent="0.25">
      <c r="A92" s="106"/>
      <c r="B92" s="5">
        <v>2.73</v>
      </c>
      <c r="C92" s="6">
        <v>2.5</v>
      </c>
      <c r="D92" s="1"/>
      <c r="E92" s="1">
        <f t="shared" ref="E92:E98" si="15">(B92*C92)-D92</f>
        <v>6.8250000000000002</v>
      </c>
      <c r="F92" s="25"/>
      <c r="G92" s="101"/>
      <c r="H92" s="6">
        <v>1.7</v>
      </c>
      <c r="I92" s="6">
        <v>2.5</v>
      </c>
      <c r="J92" s="1"/>
      <c r="K92" s="51">
        <f t="shared" si="11"/>
        <v>4.25</v>
      </c>
      <c r="M92" s="101"/>
      <c r="N92" s="13">
        <v>0.71</v>
      </c>
      <c r="O92" s="13">
        <v>3.49</v>
      </c>
      <c r="P92" s="1"/>
      <c r="Q92" s="1">
        <f t="shared" si="14"/>
        <v>2.4779</v>
      </c>
    </row>
    <row r="93" spans="1:17" x14ac:dyDescent="0.25">
      <c r="A93" s="106"/>
      <c r="B93" s="5">
        <v>1</v>
      </c>
      <c r="C93" s="6">
        <v>2.5</v>
      </c>
      <c r="D93" s="1">
        <f>0.8*2.15</f>
        <v>1.72</v>
      </c>
      <c r="E93" s="1">
        <f t="shared" si="15"/>
        <v>0.78</v>
      </c>
      <c r="F93" s="25"/>
      <c r="G93" s="101"/>
      <c r="H93" s="6">
        <v>2.73</v>
      </c>
      <c r="I93" s="6">
        <v>2.5</v>
      </c>
      <c r="J93" s="1"/>
      <c r="K93" s="51">
        <f t="shared" si="11"/>
        <v>6.8250000000000002</v>
      </c>
      <c r="M93" s="101"/>
      <c r="N93" s="13">
        <v>5.24</v>
      </c>
      <c r="O93" s="13">
        <v>3.49</v>
      </c>
      <c r="P93" s="1"/>
      <c r="Q93" s="1">
        <f t="shared" si="14"/>
        <v>18.287600000000001</v>
      </c>
    </row>
    <row r="94" spans="1:17" x14ac:dyDescent="0.25">
      <c r="A94" s="106"/>
      <c r="B94" s="5">
        <v>2.73</v>
      </c>
      <c r="C94" s="6">
        <v>2.5</v>
      </c>
      <c r="D94" s="1"/>
      <c r="E94" s="1">
        <f t="shared" si="15"/>
        <v>6.8250000000000002</v>
      </c>
      <c r="F94" s="25"/>
      <c r="G94" s="101"/>
      <c r="H94" s="6">
        <v>1.7</v>
      </c>
      <c r="I94" s="6">
        <v>2.5</v>
      </c>
      <c r="J94" s="1">
        <f>1*2.15</f>
        <v>2.15</v>
      </c>
      <c r="K94" s="51">
        <f t="shared" si="11"/>
        <v>2.1</v>
      </c>
      <c r="M94" s="101"/>
      <c r="N94" s="13">
        <v>6.53</v>
      </c>
      <c r="O94" s="13">
        <v>3.49</v>
      </c>
      <c r="P94" s="1">
        <f>0.9*2.15</f>
        <v>1.9350000000000001</v>
      </c>
      <c r="Q94" s="1">
        <f t="shared" si="14"/>
        <v>20.854700000000005</v>
      </c>
    </row>
    <row r="95" spans="1:17" x14ac:dyDescent="0.25">
      <c r="A95" s="106"/>
      <c r="B95" s="5">
        <v>0.28999999999999998</v>
      </c>
      <c r="C95" s="6">
        <v>2.5</v>
      </c>
      <c r="D95" s="1"/>
      <c r="E95" s="1">
        <f t="shared" si="15"/>
        <v>0.72499999999999998</v>
      </c>
      <c r="F95" s="25"/>
      <c r="G95" s="102"/>
      <c r="H95" s="6">
        <v>2.73</v>
      </c>
      <c r="I95" s="6">
        <v>2.5</v>
      </c>
      <c r="J95" s="1"/>
      <c r="K95" s="51">
        <f t="shared" si="11"/>
        <v>6.8250000000000002</v>
      </c>
      <c r="M95" s="101"/>
      <c r="N95" s="1">
        <v>3.02</v>
      </c>
      <c r="O95" s="13">
        <v>3.49</v>
      </c>
      <c r="P95" s="1">
        <f>2.15*2.5</f>
        <v>5.375</v>
      </c>
      <c r="Q95" s="1">
        <f t="shared" si="14"/>
        <v>5.1648000000000014</v>
      </c>
    </row>
    <row r="96" spans="1:17" x14ac:dyDescent="0.25">
      <c r="A96" s="106"/>
      <c r="B96" s="5">
        <v>0.4</v>
      </c>
      <c r="C96" s="6">
        <v>2.5</v>
      </c>
      <c r="D96" s="1"/>
      <c r="E96" s="1">
        <f t="shared" si="15"/>
        <v>1</v>
      </c>
      <c r="F96" s="25"/>
      <c r="G96" s="6" t="s">
        <v>12</v>
      </c>
      <c r="H96" s="6"/>
      <c r="I96" s="6"/>
      <c r="J96" s="6"/>
      <c r="K96" s="52">
        <f>SUM(K85:K95)</f>
        <v>65.088600000000014</v>
      </c>
      <c r="M96" s="101"/>
      <c r="N96" s="1">
        <v>5.04</v>
      </c>
      <c r="O96" s="13">
        <v>3.49</v>
      </c>
      <c r="P96" s="1"/>
      <c r="Q96" s="1">
        <f t="shared" si="14"/>
        <v>17.589600000000001</v>
      </c>
    </row>
    <row r="97" spans="1:17" ht="15" customHeight="1" x14ac:dyDescent="0.25">
      <c r="A97" s="106"/>
      <c r="B97" s="5">
        <v>2.4300000000000002</v>
      </c>
      <c r="C97" s="6">
        <v>2.5</v>
      </c>
      <c r="D97" s="1">
        <f>0.8*2.15</f>
        <v>1.72</v>
      </c>
      <c r="E97" s="1">
        <f t="shared" si="15"/>
        <v>4.3550000000000004</v>
      </c>
      <c r="F97" s="25"/>
      <c r="G97" s="108" t="s">
        <v>20</v>
      </c>
      <c r="H97" s="1">
        <v>1.1499999999999999</v>
      </c>
      <c r="I97" s="1">
        <v>3.49</v>
      </c>
      <c r="J97" s="1"/>
      <c r="K97" s="51">
        <f>(H97*I97)-J97</f>
        <v>4.0134999999999996</v>
      </c>
      <c r="M97" s="101"/>
      <c r="N97" s="1">
        <v>5.04</v>
      </c>
      <c r="O97" s="13">
        <v>3.49</v>
      </c>
      <c r="P97" s="1"/>
      <c r="Q97" s="1">
        <f t="shared" si="14"/>
        <v>17.589600000000001</v>
      </c>
    </row>
    <row r="98" spans="1:17" x14ac:dyDescent="0.25">
      <c r="A98" s="106"/>
      <c r="B98" s="5">
        <v>3.12</v>
      </c>
      <c r="C98" s="6">
        <v>2.5</v>
      </c>
      <c r="D98" s="1"/>
      <c r="E98" s="1">
        <f t="shared" si="15"/>
        <v>7.8000000000000007</v>
      </c>
      <c r="F98" s="25"/>
      <c r="G98" s="109"/>
      <c r="H98" s="1">
        <v>1.1499999999999999</v>
      </c>
      <c r="I98" s="1">
        <v>3.49</v>
      </c>
      <c r="J98" s="1"/>
      <c r="K98" s="51">
        <f>(H98*I98)-J98</f>
        <v>4.0134999999999996</v>
      </c>
      <c r="M98" s="101"/>
      <c r="N98" s="1"/>
      <c r="O98" s="13"/>
      <c r="P98" s="1"/>
      <c r="Q98" s="1">
        <f t="shared" si="14"/>
        <v>0</v>
      </c>
    </row>
    <row r="99" spans="1:17" x14ac:dyDescent="0.25">
      <c r="A99" s="53" t="s">
        <v>12</v>
      </c>
      <c r="B99" s="5"/>
      <c r="C99" s="6"/>
      <c r="D99" s="6"/>
      <c r="E99" s="6">
        <f>SUM(E85:E98)</f>
        <v>57.740000000000009</v>
      </c>
      <c r="F99" s="25"/>
      <c r="G99" s="109"/>
      <c r="H99" s="1">
        <v>2</v>
      </c>
      <c r="I99" s="1">
        <v>3.49</v>
      </c>
      <c r="J99" s="1">
        <f>1*2.15</f>
        <v>2.15</v>
      </c>
      <c r="K99" s="51">
        <f>(H99*I99)-J99</f>
        <v>4.83</v>
      </c>
      <c r="M99" s="101"/>
      <c r="N99" s="1"/>
      <c r="O99" s="13"/>
      <c r="P99" s="1"/>
      <c r="Q99" s="1">
        <f t="shared" si="14"/>
        <v>0</v>
      </c>
    </row>
    <row r="100" spans="1:17" x14ac:dyDescent="0.25">
      <c r="A100" s="105" t="s">
        <v>20</v>
      </c>
      <c r="B100" s="2">
        <v>3.22</v>
      </c>
      <c r="C100" s="1">
        <v>3.49</v>
      </c>
      <c r="D100" s="1"/>
      <c r="E100" s="1">
        <f>(B100*C100)-D100</f>
        <v>11.237800000000002</v>
      </c>
      <c r="F100" s="25"/>
      <c r="G100" s="110"/>
      <c r="H100" s="1">
        <v>2</v>
      </c>
      <c r="I100" s="1">
        <v>3.49</v>
      </c>
      <c r="J100" s="1">
        <f>1*2.15</f>
        <v>2.15</v>
      </c>
      <c r="K100" s="51">
        <f>(H100*I100)-J100</f>
        <v>4.83</v>
      </c>
      <c r="M100" s="101"/>
      <c r="N100" s="1"/>
      <c r="O100" s="13"/>
      <c r="P100" s="1"/>
      <c r="Q100" s="1">
        <f t="shared" si="14"/>
        <v>0</v>
      </c>
    </row>
    <row r="101" spans="1:17" ht="15" customHeight="1" x14ac:dyDescent="0.25">
      <c r="A101" s="106"/>
      <c r="B101" s="2">
        <v>3.22</v>
      </c>
      <c r="C101" s="1">
        <v>3.49</v>
      </c>
      <c r="D101" s="1"/>
      <c r="E101" s="1">
        <f t="shared" ref="E101:E102" si="16">(B101*C101)-D101</f>
        <v>11.237800000000002</v>
      </c>
      <c r="F101" s="25"/>
      <c r="G101" s="14" t="s">
        <v>14</v>
      </c>
      <c r="H101" s="14"/>
      <c r="I101" s="14"/>
      <c r="J101" s="14"/>
      <c r="K101" s="54">
        <f>SUM(K97:K100)</f>
        <v>17.686999999999998</v>
      </c>
      <c r="M101" s="92" t="s">
        <v>45</v>
      </c>
      <c r="N101" s="7"/>
      <c r="O101" s="7"/>
      <c r="P101" s="7"/>
      <c r="Q101" s="92">
        <f>SUM(Q85:Q100)</f>
        <v>165.8776</v>
      </c>
    </row>
    <row r="102" spans="1:17" ht="15" customHeight="1" x14ac:dyDescent="0.25">
      <c r="A102" s="106"/>
      <c r="B102" s="11">
        <v>6.31</v>
      </c>
      <c r="C102" s="12">
        <v>3.49</v>
      </c>
      <c r="D102" s="12">
        <f>(0.8*2.15)*3</f>
        <v>5.16</v>
      </c>
      <c r="E102" s="1">
        <f t="shared" si="16"/>
        <v>16.861899999999999</v>
      </c>
      <c r="F102" s="25"/>
      <c r="G102" s="111" t="s">
        <v>27</v>
      </c>
      <c r="H102" s="1">
        <v>1.8</v>
      </c>
      <c r="I102" s="1">
        <v>3.49</v>
      </c>
      <c r="J102" s="1"/>
      <c r="K102" s="51">
        <f t="shared" ref="K102:K105" si="17">(H102*I102)-J102</f>
        <v>6.2820000000000009</v>
      </c>
      <c r="M102" s="102" t="s">
        <v>44</v>
      </c>
      <c r="N102" s="1">
        <v>4.57</v>
      </c>
      <c r="O102" s="1">
        <v>3.49</v>
      </c>
      <c r="P102" s="1"/>
      <c r="Q102" s="2">
        <f>(N102*O102)-P102</f>
        <v>15.949300000000003</v>
      </c>
    </row>
    <row r="103" spans="1:17" x14ac:dyDescent="0.25">
      <c r="A103" s="55" t="s">
        <v>13</v>
      </c>
      <c r="B103" s="7"/>
      <c r="C103" s="7"/>
      <c r="D103" s="7"/>
      <c r="E103" s="45">
        <f>SUM(E100:E102)</f>
        <v>39.337500000000006</v>
      </c>
      <c r="F103" s="25"/>
      <c r="G103" s="112"/>
      <c r="H103" s="1">
        <v>1.8</v>
      </c>
      <c r="I103" s="1">
        <v>3.49</v>
      </c>
      <c r="J103" s="1"/>
      <c r="K103" s="51">
        <f t="shared" si="17"/>
        <v>6.2820000000000009</v>
      </c>
      <c r="M103" s="103"/>
      <c r="N103" s="1">
        <v>3.06</v>
      </c>
      <c r="O103" s="1">
        <v>3.49</v>
      </c>
      <c r="P103" s="1">
        <f>2.15*2.15</f>
        <v>4.6224999999999996</v>
      </c>
      <c r="Q103" s="2">
        <f t="shared" ref="Q103:Q104" si="18">(N103*O103)-P103</f>
        <v>6.0569000000000015</v>
      </c>
    </row>
    <row r="104" spans="1:17" s="9" customFormat="1" x14ac:dyDescent="0.25">
      <c r="A104" s="105" t="s">
        <v>27</v>
      </c>
      <c r="B104" s="34">
        <v>0.3</v>
      </c>
      <c r="C104" s="1">
        <v>3.49</v>
      </c>
      <c r="D104" s="1"/>
      <c r="E104" s="1">
        <f t="shared" ref="E104:E106" si="19">(B104*C104)-D104</f>
        <v>1.0469999999999999</v>
      </c>
      <c r="F104" s="25"/>
      <c r="G104" s="112"/>
      <c r="H104" s="1">
        <v>2.85</v>
      </c>
      <c r="I104" s="1">
        <v>3.49</v>
      </c>
      <c r="J104" s="1"/>
      <c r="K104" s="51">
        <f t="shared" si="17"/>
        <v>9.9465000000000003</v>
      </c>
      <c r="L104"/>
      <c r="M104" s="103"/>
      <c r="N104" s="1">
        <v>4.41</v>
      </c>
      <c r="O104" s="1">
        <v>3.49</v>
      </c>
      <c r="P104" s="1"/>
      <c r="Q104" s="2">
        <f t="shared" si="18"/>
        <v>15.390900000000002</v>
      </c>
    </row>
    <row r="105" spans="1:17" x14ac:dyDescent="0.25">
      <c r="A105" s="106"/>
      <c r="B105" s="34">
        <v>0.3</v>
      </c>
      <c r="C105" s="1">
        <v>3.49</v>
      </c>
      <c r="D105" s="1"/>
      <c r="E105" s="1">
        <f t="shared" si="19"/>
        <v>1.0469999999999999</v>
      </c>
      <c r="F105" s="25"/>
      <c r="G105" s="112"/>
      <c r="H105" s="3">
        <v>0.4</v>
      </c>
      <c r="I105" s="1">
        <v>3.49</v>
      </c>
      <c r="J105" s="25"/>
      <c r="K105" s="56">
        <f t="shared" si="17"/>
        <v>1.3960000000000001</v>
      </c>
      <c r="M105" s="103"/>
      <c r="N105" s="1">
        <v>4.55</v>
      </c>
      <c r="O105" s="1">
        <v>3.49</v>
      </c>
      <c r="P105" s="1"/>
      <c r="Q105" s="2">
        <f t="shared" ref="Q105:Q111" si="20">(N105*O105)-P105</f>
        <v>15.8795</v>
      </c>
    </row>
    <row r="106" spans="1:17" x14ac:dyDescent="0.25">
      <c r="A106" s="106"/>
      <c r="B106" s="34">
        <v>1.58</v>
      </c>
      <c r="C106" s="1">
        <v>3.49</v>
      </c>
      <c r="D106" s="1">
        <f>1*0.6</f>
        <v>0.6</v>
      </c>
      <c r="E106" s="1">
        <f t="shared" si="19"/>
        <v>4.914200000000001</v>
      </c>
      <c r="F106" s="25"/>
      <c r="G106" s="113"/>
      <c r="H106" s="1">
        <v>2.85</v>
      </c>
      <c r="I106" s="1">
        <v>3.49</v>
      </c>
      <c r="J106" s="1"/>
      <c r="K106" s="51">
        <f>(H106*I106)-J106</f>
        <v>9.9465000000000003</v>
      </c>
      <c r="M106" s="103"/>
      <c r="N106" s="4">
        <v>4.46</v>
      </c>
      <c r="O106" s="1">
        <v>3.49</v>
      </c>
      <c r="P106" s="1"/>
      <c r="Q106" s="2">
        <f t="shared" si="20"/>
        <v>15.5654</v>
      </c>
    </row>
    <row r="107" spans="1:17" x14ac:dyDescent="0.25">
      <c r="A107" s="57" t="s">
        <v>38</v>
      </c>
      <c r="B107" s="18"/>
      <c r="C107" s="18"/>
      <c r="D107" s="18"/>
      <c r="E107" s="43">
        <f>SUM(E104:E106)</f>
        <v>7.0082000000000004</v>
      </c>
      <c r="F107" s="25"/>
      <c r="G107" s="18" t="s">
        <v>38</v>
      </c>
      <c r="H107" s="18"/>
      <c r="I107" s="18"/>
      <c r="J107" s="18"/>
      <c r="K107" s="58">
        <f>SUM(K102:K106)</f>
        <v>33.853000000000002</v>
      </c>
      <c r="M107" s="103"/>
      <c r="N107" s="4">
        <v>3.24</v>
      </c>
      <c r="O107" s="1">
        <v>3.49</v>
      </c>
      <c r="P107" s="1">
        <f>2.15*2.5</f>
        <v>5.375</v>
      </c>
      <c r="Q107" s="2">
        <f t="shared" si="20"/>
        <v>5.9326000000000008</v>
      </c>
    </row>
    <row r="108" spans="1:17" x14ac:dyDescent="0.25">
      <c r="A108" s="59"/>
      <c r="B108" s="25"/>
      <c r="C108" s="25"/>
      <c r="D108" s="25"/>
      <c r="E108" s="25"/>
      <c r="F108" s="25"/>
      <c r="G108" s="25"/>
      <c r="H108" s="25"/>
      <c r="I108" s="25"/>
      <c r="J108" s="25"/>
      <c r="K108" s="60"/>
      <c r="M108" s="103"/>
      <c r="N108" s="4"/>
      <c r="O108" s="1"/>
      <c r="P108" s="1"/>
      <c r="Q108" s="2">
        <f t="shared" si="20"/>
        <v>0</v>
      </c>
    </row>
    <row r="109" spans="1:17" ht="15.75" thickBot="1" x14ac:dyDescent="0.3">
      <c r="A109" s="59"/>
      <c r="B109" s="25"/>
      <c r="C109" s="25"/>
      <c r="D109" s="25"/>
      <c r="E109" s="25"/>
      <c r="F109" s="25"/>
      <c r="G109" s="25"/>
      <c r="H109" s="25"/>
      <c r="I109" s="25"/>
      <c r="J109" s="25"/>
      <c r="K109" s="60"/>
      <c r="M109" s="103"/>
      <c r="N109" s="4"/>
      <c r="O109" s="1"/>
      <c r="P109" s="1"/>
      <c r="Q109" s="2">
        <f t="shared" si="20"/>
        <v>0</v>
      </c>
    </row>
    <row r="110" spans="1:17" ht="15.75" thickBot="1" x14ac:dyDescent="0.3">
      <c r="A110" s="26" t="s">
        <v>28</v>
      </c>
      <c r="B110" s="27"/>
      <c r="C110" s="27"/>
      <c r="D110" s="27"/>
      <c r="E110" s="32">
        <f>E99+K96</f>
        <v>122.82860000000002</v>
      </c>
      <c r="F110" s="25"/>
      <c r="G110" s="71" t="s">
        <v>40</v>
      </c>
      <c r="H110" s="77">
        <f>E86+E91+E93+E97+K89+K94</f>
        <v>15.59</v>
      </c>
      <c r="I110" s="77"/>
      <c r="J110" s="74" t="s">
        <v>41</v>
      </c>
      <c r="K110" s="80">
        <f>E85+E87+E88+E89+E90+E92+E94+E95+E96+E98+K85+K86+K87+K88+K90+K91+K92+K93+K95</f>
        <v>107.23860000000002</v>
      </c>
      <c r="M110" s="103"/>
      <c r="N110" s="4"/>
      <c r="O110" s="1"/>
      <c r="P110" s="1"/>
      <c r="Q110" s="2">
        <f t="shared" si="20"/>
        <v>0</v>
      </c>
    </row>
    <row r="111" spans="1:17" ht="15.75" thickBot="1" x14ac:dyDescent="0.3">
      <c r="A111" s="38" t="s">
        <v>29</v>
      </c>
      <c r="B111" s="39"/>
      <c r="C111" s="39"/>
      <c r="D111" s="39"/>
      <c r="E111" s="41">
        <f>E103+K101</f>
        <v>57.024500000000003</v>
      </c>
      <c r="F111" s="25"/>
      <c r="G111" s="72" t="s">
        <v>40</v>
      </c>
      <c r="H111" s="78">
        <f>E102+K99+K100</f>
        <v>26.521899999999995</v>
      </c>
      <c r="I111" s="78"/>
      <c r="J111" s="75" t="s">
        <v>41</v>
      </c>
      <c r="K111" s="81">
        <f>E100+E101+K97+K98</f>
        <v>30.502600000000005</v>
      </c>
      <c r="M111" s="104"/>
      <c r="N111" s="4"/>
      <c r="O111" s="1"/>
      <c r="P111" s="1"/>
      <c r="Q111" s="2">
        <f t="shared" si="20"/>
        <v>0</v>
      </c>
    </row>
    <row r="112" spans="1:17" ht="15.75" thickBot="1" x14ac:dyDescent="0.3">
      <c r="A112" s="29" t="s">
        <v>30</v>
      </c>
      <c r="B112" s="30"/>
      <c r="C112" s="30"/>
      <c r="D112" s="30"/>
      <c r="E112" s="42">
        <f>E107+K107</f>
        <v>40.861200000000004</v>
      </c>
      <c r="F112" s="61"/>
      <c r="G112" s="73" t="s">
        <v>40</v>
      </c>
      <c r="H112" s="79">
        <f>E106</f>
        <v>4.914200000000001</v>
      </c>
      <c r="I112" s="79"/>
      <c r="J112" s="76" t="s">
        <v>41</v>
      </c>
      <c r="K112" s="82">
        <f>E104+E105+K102+K103+K104+K105+K106</f>
        <v>35.947000000000003</v>
      </c>
      <c r="M112" s="95" t="s">
        <v>45</v>
      </c>
      <c r="N112" s="93"/>
      <c r="O112" s="93"/>
      <c r="P112" s="93"/>
      <c r="Q112" s="100">
        <f>SUM(Q102:Q111)</f>
        <v>74.774600000000021</v>
      </c>
    </row>
    <row r="113" spans="1:17" x14ac:dyDescent="0.25">
      <c r="G113" s="15"/>
      <c r="H113" s="15"/>
      <c r="I113" s="15"/>
      <c r="J113" s="15"/>
      <c r="K113" s="10"/>
      <c r="M113" s="96" t="s">
        <v>48</v>
      </c>
      <c r="N113" s="97"/>
      <c r="O113" s="97"/>
      <c r="P113" s="97"/>
      <c r="Q113" s="98">
        <f>SUM(Q112,Q101)</f>
        <v>240.65220000000002</v>
      </c>
    </row>
    <row r="114" spans="1:17" x14ac:dyDescent="0.25">
      <c r="G114" s="15"/>
      <c r="H114" s="15"/>
      <c r="I114" s="15"/>
      <c r="J114" s="15"/>
      <c r="K114" s="10"/>
      <c r="M114" s="96"/>
      <c r="N114" s="97"/>
      <c r="O114" s="97"/>
      <c r="P114" s="97" t="s">
        <v>53</v>
      </c>
      <c r="Q114" s="98">
        <f>Q85+Q87+Q94+Q95+Q103+Q107</f>
        <v>60.184300000000007</v>
      </c>
    </row>
    <row r="115" spans="1:17" ht="15.75" thickBot="1" x14ac:dyDescent="0.3">
      <c r="G115" s="15"/>
      <c r="H115" s="15"/>
      <c r="I115" s="15"/>
      <c r="J115" s="15"/>
      <c r="K115" s="10"/>
      <c r="M115" s="96"/>
      <c r="N115" s="97"/>
      <c r="O115" s="97"/>
      <c r="P115" s="97" t="s">
        <v>52</v>
      </c>
      <c r="Q115" s="98">
        <f>Q86+Q88+Q89+Q90+Q91+Q92+Q93+Q96+Q97+Q102+Q104+Q105+Q106</f>
        <v>180.46790000000004</v>
      </c>
    </row>
    <row r="116" spans="1:17" x14ac:dyDescent="0.25">
      <c r="A116" s="46" t="s">
        <v>8</v>
      </c>
      <c r="B116" s="47"/>
      <c r="C116" s="47"/>
      <c r="D116" s="47"/>
      <c r="E116" s="47"/>
      <c r="F116" s="47"/>
      <c r="G116" s="48"/>
      <c r="H116" s="48"/>
      <c r="I116" s="48"/>
      <c r="J116" s="48"/>
      <c r="K116" s="49"/>
    </row>
    <row r="117" spans="1:17" ht="30" x14ac:dyDescent="0.25">
      <c r="A117" s="50" t="s">
        <v>2</v>
      </c>
      <c r="B117" s="1" t="s">
        <v>3</v>
      </c>
      <c r="C117" s="1" t="s">
        <v>4</v>
      </c>
      <c r="D117" s="1" t="s">
        <v>5</v>
      </c>
      <c r="E117" s="1" t="s">
        <v>6</v>
      </c>
      <c r="F117" s="25"/>
      <c r="G117" s="1" t="s">
        <v>9</v>
      </c>
      <c r="H117" s="1" t="s">
        <v>3</v>
      </c>
      <c r="I117" s="1" t="s">
        <v>4</v>
      </c>
      <c r="J117" s="1" t="s">
        <v>5</v>
      </c>
      <c r="K117" s="51" t="s">
        <v>6</v>
      </c>
      <c r="M117" s="64" t="s">
        <v>42</v>
      </c>
      <c r="N117" s="1" t="s">
        <v>3</v>
      </c>
      <c r="O117" s="1" t="s">
        <v>4</v>
      </c>
      <c r="P117" s="1" t="s">
        <v>5</v>
      </c>
      <c r="Q117" s="1" t="s">
        <v>6</v>
      </c>
    </row>
    <row r="118" spans="1:17" x14ac:dyDescent="0.25">
      <c r="A118" s="105" t="s">
        <v>11</v>
      </c>
      <c r="B118" s="5">
        <v>3.12</v>
      </c>
      <c r="C118" s="6">
        <v>2.5</v>
      </c>
      <c r="D118" s="1"/>
      <c r="E118" s="1">
        <f t="shared" ref="E118:E122" si="21">(B118*C118)-D118</f>
        <v>7.8000000000000007</v>
      </c>
      <c r="F118" s="25"/>
      <c r="G118" s="101" t="s">
        <v>11</v>
      </c>
      <c r="H118" s="6">
        <v>0.93</v>
      </c>
      <c r="I118" s="6">
        <v>3.14</v>
      </c>
      <c r="J118" s="1"/>
      <c r="K118" s="51">
        <f t="shared" ref="K118:K128" si="22">(H118*I118)-J118</f>
        <v>2.9202000000000004</v>
      </c>
      <c r="M118" s="101" t="s">
        <v>43</v>
      </c>
      <c r="N118" s="13">
        <v>4.32</v>
      </c>
      <c r="O118" s="13">
        <v>3.49</v>
      </c>
      <c r="P118" s="1"/>
      <c r="Q118" s="1">
        <f t="shared" ref="Q118:Q121" si="23">(N118*O118)-P118</f>
        <v>15.076800000000002</v>
      </c>
    </row>
    <row r="119" spans="1:17" x14ac:dyDescent="0.25">
      <c r="A119" s="106"/>
      <c r="B119" s="5">
        <v>2.4300000000000002</v>
      </c>
      <c r="C119" s="6">
        <v>2.5</v>
      </c>
      <c r="D119" s="1">
        <f>0.8*2.15</f>
        <v>1.72</v>
      </c>
      <c r="E119" s="1">
        <f t="shared" si="21"/>
        <v>4.3550000000000004</v>
      </c>
      <c r="F119" s="25"/>
      <c r="G119" s="101"/>
      <c r="H119" s="6">
        <v>6.13</v>
      </c>
      <c r="I119" s="6">
        <v>3.14</v>
      </c>
      <c r="J119" s="1"/>
      <c r="K119" s="51">
        <f t="shared" si="22"/>
        <v>19.248200000000001</v>
      </c>
      <c r="M119" s="101"/>
      <c r="N119" s="13">
        <v>3.43</v>
      </c>
      <c r="O119" s="13">
        <v>3.49</v>
      </c>
      <c r="P119" s="1">
        <f>1.2*2.15</f>
        <v>2.5799999999999996</v>
      </c>
      <c r="Q119" s="1">
        <f t="shared" si="23"/>
        <v>9.3907000000000007</v>
      </c>
    </row>
    <row r="120" spans="1:17" x14ac:dyDescent="0.25">
      <c r="A120" s="106"/>
      <c r="B120" s="5">
        <v>2.73</v>
      </c>
      <c r="C120" s="6">
        <v>2.5</v>
      </c>
      <c r="D120" s="1"/>
      <c r="E120" s="1">
        <f t="shared" si="21"/>
        <v>6.8250000000000002</v>
      </c>
      <c r="F120" s="25"/>
      <c r="G120" s="101"/>
      <c r="H120" s="6">
        <v>0.93</v>
      </c>
      <c r="I120" s="6">
        <v>3.14</v>
      </c>
      <c r="J120" s="1"/>
      <c r="K120" s="51">
        <f t="shared" si="22"/>
        <v>2.9202000000000004</v>
      </c>
      <c r="M120" s="101"/>
      <c r="N120" s="13">
        <v>4.5599999999999996</v>
      </c>
      <c r="O120" s="13">
        <v>3.49</v>
      </c>
      <c r="P120" s="1">
        <f>0.9*2.15</f>
        <v>1.9350000000000001</v>
      </c>
      <c r="Q120" s="1">
        <f t="shared" si="23"/>
        <v>13.979399999999998</v>
      </c>
    </row>
    <row r="121" spans="1:17" x14ac:dyDescent="0.25">
      <c r="A121" s="106"/>
      <c r="B121" s="5">
        <v>0.28999999999999998</v>
      </c>
      <c r="C121" s="6">
        <v>2.5</v>
      </c>
      <c r="D121" s="1"/>
      <c r="E121" s="1">
        <f t="shared" si="21"/>
        <v>0.72499999999999998</v>
      </c>
      <c r="F121" s="25"/>
      <c r="G121" s="101"/>
      <c r="H121" s="6">
        <v>2.73</v>
      </c>
      <c r="I121" s="6">
        <v>2.5</v>
      </c>
      <c r="J121" s="1"/>
      <c r="K121" s="51">
        <f t="shared" si="22"/>
        <v>6.8250000000000002</v>
      </c>
      <c r="M121" s="101"/>
      <c r="N121" s="13">
        <v>5.36</v>
      </c>
      <c r="O121" s="13">
        <v>3.49</v>
      </c>
      <c r="P121" s="1"/>
      <c r="Q121" s="1">
        <f t="shared" si="23"/>
        <v>18.706400000000002</v>
      </c>
    </row>
    <row r="122" spans="1:17" x14ac:dyDescent="0.25">
      <c r="A122" s="106"/>
      <c r="B122" s="5">
        <v>0.4</v>
      </c>
      <c r="C122" s="6">
        <v>2.5</v>
      </c>
      <c r="D122" s="1"/>
      <c r="E122" s="1">
        <f t="shared" si="21"/>
        <v>1</v>
      </c>
      <c r="F122" s="25"/>
      <c r="G122" s="101"/>
      <c r="H122" s="6">
        <v>1.7</v>
      </c>
      <c r="I122" s="6">
        <v>2.5</v>
      </c>
      <c r="J122" s="1">
        <f>1*2.15</f>
        <v>2.15</v>
      </c>
      <c r="K122" s="51">
        <f t="shared" si="22"/>
        <v>2.1</v>
      </c>
      <c r="M122" s="101"/>
      <c r="N122" s="13">
        <v>0.9</v>
      </c>
      <c r="O122" s="13">
        <v>3.49</v>
      </c>
      <c r="P122" s="1"/>
      <c r="Q122" s="1">
        <f>(N122*O122)-P122</f>
        <v>3.1410000000000005</v>
      </c>
    </row>
    <row r="123" spans="1:17" x14ac:dyDescent="0.25">
      <c r="A123" s="106"/>
      <c r="B123" s="5">
        <v>2.73</v>
      </c>
      <c r="C123" s="6">
        <v>2.5</v>
      </c>
      <c r="D123" s="1"/>
      <c r="E123" s="1">
        <f>(B123*C123)-D123</f>
        <v>6.8250000000000002</v>
      </c>
      <c r="F123" s="25"/>
      <c r="G123" s="101"/>
      <c r="H123" s="6">
        <v>2.73</v>
      </c>
      <c r="I123" s="6">
        <v>2.5</v>
      </c>
      <c r="J123" s="1"/>
      <c r="K123" s="51">
        <f t="shared" si="22"/>
        <v>6.8250000000000002</v>
      </c>
      <c r="M123" s="101"/>
      <c r="N123" s="13">
        <v>4.93</v>
      </c>
      <c r="O123" s="13">
        <v>3.49</v>
      </c>
      <c r="P123" s="1"/>
      <c r="Q123" s="1">
        <f t="shared" ref="Q123" si="24">(N123*O123)-P123</f>
        <v>17.2057</v>
      </c>
    </row>
    <row r="124" spans="1:17" x14ac:dyDescent="0.25">
      <c r="A124" s="106"/>
      <c r="B124" s="5">
        <v>1</v>
      </c>
      <c r="C124" s="6">
        <v>2.5</v>
      </c>
      <c r="D124" s="1">
        <f>1*0.6</f>
        <v>0.6</v>
      </c>
      <c r="E124" s="1">
        <f>(B124*C124)-D124</f>
        <v>1.9</v>
      </c>
      <c r="F124" s="25"/>
      <c r="G124" s="101"/>
      <c r="H124" s="6">
        <v>1.7</v>
      </c>
      <c r="I124" s="6">
        <v>2.5</v>
      </c>
      <c r="J124" s="1"/>
      <c r="K124" s="51">
        <f t="shared" si="22"/>
        <v>4.25</v>
      </c>
      <c r="M124" s="101"/>
      <c r="N124" s="99">
        <v>5.22</v>
      </c>
      <c r="O124" s="13">
        <v>3.49</v>
      </c>
      <c r="P124" s="2"/>
      <c r="Q124" s="1">
        <f t="shared" ref="Q124:Q133" si="25">(N124*O124)-P124</f>
        <v>18.2178</v>
      </c>
    </row>
    <row r="125" spans="1:17" x14ac:dyDescent="0.25">
      <c r="A125" s="106"/>
      <c r="B125" s="5">
        <v>2.73</v>
      </c>
      <c r="C125" s="6">
        <v>2.5</v>
      </c>
      <c r="D125" s="1"/>
      <c r="E125" s="1">
        <f t="shared" ref="E125:E131" si="26">(B125*C125)-D125</f>
        <v>6.8250000000000002</v>
      </c>
      <c r="F125" s="25"/>
      <c r="G125" s="101"/>
      <c r="H125" s="6">
        <v>1.7</v>
      </c>
      <c r="I125" s="6">
        <v>2.5</v>
      </c>
      <c r="J125" s="1"/>
      <c r="K125" s="51">
        <f t="shared" si="22"/>
        <v>4.25</v>
      </c>
      <c r="M125" s="101"/>
      <c r="N125" s="13">
        <v>1.46</v>
      </c>
      <c r="O125" s="13">
        <v>3.49</v>
      </c>
      <c r="P125" s="1"/>
      <c r="Q125" s="1">
        <f t="shared" si="25"/>
        <v>5.0954000000000006</v>
      </c>
    </row>
    <row r="126" spans="1:17" x14ac:dyDescent="0.25">
      <c r="A126" s="106"/>
      <c r="B126" s="5">
        <v>1</v>
      </c>
      <c r="C126" s="6">
        <v>2.5</v>
      </c>
      <c r="D126" s="1">
        <f>0.8*2.15</f>
        <v>1.72</v>
      </c>
      <c r="E126" s="1">
        <f t="shared" si="26"/>
        <v>0.78</v>
      </c>
      <c r="F126" s="25"/>
      <c r="G126" s="101"/>
      <c r="H126" s="6">
        <v>2.73</v>
      </c>
      <c r="I126" s="6">
        <v>2.5</v>
      </c>
      <c r="J126" s="1"/>
      <c r="K126" s="51">
        <f t="shared" si="22"/>
        <v>6.8250000000000002</v>
      </c>
      <c r="M126" s="101"/>
      <c r="N126" s="4">
        <v>3.03</v>
      </c>
      <c r="O126" s="1">
        <v>3.49</v>
      </c>
      <c r="P126" s="1">
        <f>2.15*2.5</f>
        <v>5.375</v>
      </c>
      <c r="Q126" s="2">
        <f t="shared" si="25"/>
        <v>5.1997</v>
      </c>
    </row>
    <row r="127" spans="1:17" x14ac:dyDescent="0.25">
      <c r="A127" s="106"/>
      <c r="B127" s="5">
        <v>2.73</v>
      </c>
      <c r="C127" s="6">
        <v>2.5</v>
      </c>
      <c r="D127" s="1"/>
      <c r="E127" s="1">
        <f t="shared" si="26"/>
        <v>6.8250000000000002</v>
      </c>
      <c r="F127" s="25"/>
      <c r="G127" s="101"/>
      <c r="H127" s="6">
        <v>1.7</v>
      </c>
      <c r="I127" s="6">
        <v>2.5</v>
      </c>
      <c r="J127" s="1">
        <f>1*2.15</f>
        <v>2.15</v>
      </c>
      <c r="K127" s="51">
        <f t="shared" si="22"/>
        <v>2.1</v>
      </c>
      <c r="M127" s="101"/>
      <c r="N127" s="13">
        <v>5.04</v>
      </c>
      <c r="O127" s="13">
        <v>3.49</v>
      </c>
      <c r="P127" s="1"/>
      <c r="Q127" s="1">
        <f t="shared" si="25"/>
        <v>17.589600000000001</v>
      </c>
    </row>
    <row r="128" spans="1:17" x14ac:dyDescent="0.25">
      <c r="A128" s="106"/>
      <c r="B128" s="5">
        <v>0.28999999999999998</v>
      </c>
      <c r="C128" s="6">
        <v>2.5</v>
      </c>
      <c r="D128" s="1"/>
      <c r="E128" s="1">
        <f t="shared" si="26"/>
        <v>0.72499999999999998</v>
      </c>
      <c r="F128" s="25"/>
      <c r="G128" s="102"/>
      <c r="H128" s="6">
        <v>2.73</v>
      </c>
      <c r="I128" s="6">
        <v>2.5</v>
      </c>
      <c r="J128" s="1"/>
      <c r="K128" s="51">
        <f t="shared" si="22"/>
        <v>6.8250000000000002</v>
      </c>
      <c r="M128" s="101"/>
      <c r="N128" s="1">
        <v>1.61</v>
      </c>
      <c r="O128" s="13">
        <v>3.49</v>
      </c>
      <c r="P128" s="1"/>
      <c r="Q128" s="1">
        <f t="shared" si="25"/>
        <v>5.6189000000000009</v>
      </c>
    </row>
    <row r="129" spans="1:17" x14ac:dyDescent="0.25">
      <c r="A129" s="106"/>
      <c r="B129" s="5">
        <v>0.4</v>
      </c>
      <c r="C129" s="6">
        <v>2.5</v>
      </c>
      <c r="D129" s="1"/>
      <c r="E129" s="1">
        <f t="shared" si="26"/>
        <v>1</v>
      </c>
      <c r="F129" s="25"/>
      <c r="G129" s="6" t="s">
        <v>12</v>
      </c>
      <c r="H129" s="6"/>
      <c r="I129" s="6"/>
      <c r="J129" s="6"/>
      <c r="K129" s="52">
        <f>SUM(K118:K128)</f>
        <v>65.088600000000014</v>
      </c>
      <c r="M129" s="101"/>
      <c r="N129" s="1">
        <v>0.72</v>
      </c>
      <c r="O129" s="13">
        <v>3.49</v>
      </c>
      <c r="P129" s="1"/>
      <c r="Q129" s="1">
        <f t="shared" si="25"/>
        <v>2.5127999999999999</v>
      </c>
    </row>
    <row r="130" spans="1:17" x14ac:dyDescent="0.25">
      <c r="A130" s="106"/>
      <c r="B130" s="5">
        <v>2.4300000000000002</v>
      </c>
      <c r="C130" s="6">
        <v>2.5</v>
      </c>
      <c r="D130" s="1">
        <f>0.8*2.15</f>
        <v>1.72</v>
      </c>
      <c r="E130" s="1">
        <f t="shared" si="26"/>
        <v>4.3550000000000004</v>
      </c>
      <c r="F130" s="25"/>
      <c r="G130" s="108" t="s">
        <v>20</v>
      </c>
      <c r="H130" s="1">
        <v>1.1499999999999999</v>
      </c>
      <c r="I130" s="1">
        <v>3.49</v>
      </c>
      <c r="J130" s="1"/>
      <c r="K130" s="51">
        <f>(H130*I130)-J130</f>
        <v>4.0134999999999996</v>
      </c>
      <c r="M130" s="101"/>
      <c r="N130" s="1">
        <v>0.9</v>
      </c>
      <c r="O130" s="13">
        <v>3.49</v>
      </c>
      <c r="P130" s="1"/>
      <c r="Q130" s="1">
        <f t="shared" si="25"/>
        <v>3.1410000000000005</v>
      </c>
    </row>
    <row r="131" spans="1:17" x14ac:dyDescent="0.25">
      <c r="A131" s="106"/>
      <c r="B131" s="16">
        <v>3.12</v>
      </c>
      <c r="C131" s="17">
        <v>2.5</v>
      </c>
      <c r="D131" s="12"/>
      <c r="E131" s="1">
        <f t="shared" si="26"/>
        <v>7.8000000000000007</v>
      </c>
      <c r="F131" s="25"/>
      <c r="G131" s="109"/>
      <c r="H131" s="1">
        <v>1.1499999999999999</v>
      </c>
      <c r="I131" s="1">
        <v>3.49</v>
      </c>
      <c r="J131" s="1"/>
      <c r="K131" s="51">
        <f>(H131*I131)-J131</f>
        <v>4.0134999999999996</v>
      </c>
      <c r="M131" s="101"/>
      <c r="N131" s="1">
        <v>5.04</v>
      </c>
      <c r="O131" s="13">
        <v>3.49</v>
      </c>
      <c r="P131" s="1"/>
      <c r="Q131" s="1">
        <f t="shared" si="25"/>
        <v>17.589600000000001</v>
      </c>
    </row>
    <row r="132" spans="1:17" x14ac:dyDescent="0.25">
      <c r="A132" s="53" t="s">
        <v>12</v>
      </c>
      <c r="B132" s="5"/>
      <c r="C132" s="6"/>
      <c r="D132" s="6"/>
      <c r="E132" s="6">
        <f>SUM(E118:E131)</f>
        <v>57.740000000000009</v>
      </c>
      <c r="F132" s="25"/>
      <c r="G132" s="109"/>
      <c r="H132" s="1">
        <v>2</v>
      </c>
      <c r="I132" s="1">
        <v>3.49</v>
      </c>
      <c r="J132" s="1">
        <f>1*2.15</f>
        <v>2.15</v>
      </c>
      <c r="K132" s="51">
        <f>(H132*I132)-J132</f>
        <v>4.83</v>
      </c>
      <c r="M132" s="101"/>
      <c r="N132" s="1">
        <v>3.05</v>
      </c>
      <c r="O132" s="13">
        <v>3.49</v>
      </c>
      <c r="P132" s="1">
        <f>2.15*2.5</f>
        <v>5.375</v>
      </c>
      <c r="Q132" s="1">
        <f t="shared" si="25"/>
        <v>5.2695000000000007</v>
      </c>
    </row>
    <row r="133" spans="1:17" x14ac:dyDescent="0.25">
      <c r="A133" s="105" t="s">
        <v>20</v>
      </c>
      <c r="B133" s="2">
        <v>3.22</v>
      </c>
      <c r="C133" s="1">
        <v>3.49</v>
      </c>
      <c r="D133" s="1"/>
      <c r="E133" s="1">
        <f>(B133*C133)-D133</f>
        <v>11.237800000000002</v>
      </c>
      <c r="F133" s="25"/>
      <c r="G133" s="110"/>
      <c r="H133" s="1">
        <v>2</v>
      </c>
      <c r="I133" s="1">
        <v>3.49</v>
      </c>
      <c r="J133" s="1">
        <f>1*2.15</f>
        <v>2.15</v>
      </c>
      <c r="K133" s="51">
        <f>(H133*I133)-J133</f>
        <v>4.83</v>
      </c>
      <c r="M133" s="101"/>
      <c r="N133" s="1"/>
      <c r="O133" s="13"/>
      <c r="P133" s="1"/>
      <c r="Q133" s="1">
        <f t="shared" si="25"/>
        <v>0</v>
      </c>
    </row>
    <row r="134" spans="1:17" x14ac:dyDescent="0.25">
      <c r="A134" s="106"/>
      <c r="B134" s="2">
        <v>3.22</v>
      </c>
      <c r="C134" s="1">
        <v>3.49</v>
      </c>
      <c r="D134" s="1"/>
      <c r="E134" s="1">
        <f t="shared" ref="E134:E135" si="27">(B134*C134)-D134</f>
        <v>11.237800000000002</v>
      </c>
      <c r="F134" s="25"/>
      <c r="G134" s="14" t="s">
        <v>14</v>
      </c>
      <c r="H134" s="14"/>
      <c r="I134" s="14"/>
      <c r="J134" s="14"/>
      <c r="K134" s="54">
        <f>SUM(K130:K133)</f>
        <v>17.686999999999998</v>
      </c>
      <c r="M134" s="92" t="s">
        <v>45</v>
      </c>
      <c r="N134" s="7"/>
      <c r="O134" s="7"/>
      <c r="P134" s="7"/>
      <c r="Q134" s="92">
        <f>SUM(Q118:Q133)</f>
        <v>157.73429999999999</v>
      </c>
    </row>
    <row r="135" spans="1:17" ht="15" customHeight="1" x14ac:dyDescent="0.25">
      <c r="A135" s="106"/>
      <c r="B135" s="11">
        <v>6.31</v>
      </c>
      <c r="C135" s="12">
        <v>3.49</v>
      </c>
      <c r="D135" s="12">
        <f>(0.8*2.15)*3</f>
        <v>5.16</v>
      </c>
      <c r="E135" s="1">
        <f t="shared" si="27"/>
        <v>16.861899999999999</v>
      </c>
      <c r="F135" s="25"/>
      <c r="G135" s="111" t="s">
        <v>27</v>
      </c>
      <c r="H135" s="1">
        <v>1.8</v>
      </c>
      <c r="I135" s="1">
        <v>3.49</v>
      </c>
      <c r="J135" s="1"/>
      <c r="K135" s="51">
        <f t="shared" ref="K135:K138" si="28">(H135*I135)-J135</f>
        <v>6.2820000000000009</v>
      </c>
      <c r="M135" s="101" t="s">
        <v>44</v>
      </c>
      <c r="N135" s="1">
        <v>4.43</v>
      </c>
      <c r="O135" s="1">
        <v>3.49</v>
      </c>
      <c r="P135" s="1"/>
      <c r="Q135" s="2">
        <f>(N135*O135)-P135</f>
        <v>15.460699999999999</v>
      </c>
    </row>
    <row r="136" spans="1:17" x14ac:dyDescent="0.25">
      <c r="A136" s="55" t="s">
        <v>13</v>
      </c>
      <c r="B136" s="7"/>
      <c r="C136" s="7"/>
      <c r="D136" s="7"/>
      <c r="E136" s="45">
        <f>SUM(E133:E135)</f>
        <v>39.337500000000006</v>
      </c>
      <c r="F136" s="25"/>
      <c r="G136" s="112"/>
      <c r="H136" s="1">
        <v>1.8</v>
      </c>
      <c r="I136" s="1">
        <v>3.49</v>
      </c>
      <c r="J136" s="1"/>
      <c r="K136" s="51">
        <f t="shared" si="28"/>
        <v>6.2820000000000009</v>
      </c>
      <c r="M136" s="101"/>
      <c r="N136" s="1">
        <v>0.72</v>
      </c>
      <c r="O136" s="1">
        <v>3.49</v>
      </c>
      <c r="P136" s="1"/>
      <c r="Q136" s="2">
        <f t="shared" ref="Q136:Q137" si="29">(N136*O136)-P136</f>
        <v>2.5127999999999999</v>
      </c>
    </row>
    <row r="137" spans="1:17" x14ac:dyDescent="0.25">
      <c r="A137" s="105" t="s">
        <v>27</v>
      </c>
      <c r="B137" s="34">
        <v>0.3</v>
      </c>
      <c r="C137" s="1">
        <v>3.49</v>
      </c>
      <c r="D137" s="1"/>
      <c r="E137" s="1">
        <f t="shared" ref="E137:E139" si="30">(B137*C137)-D137</f>
        <v>1.0469999999999999</v>
      </c>
      <c r="F137" s="25"/>
      <c r="G137" s="112"/>
      <c r="H137" s="1">
        <v>2.85</v>
      </c>
      <c r="I137" s="1">
        <v>3.49</v>
      </c>
      <c r="J137" s="1"/>
      <c r="K137" s="51">
        <f t="shared" si="28"/>
        <v>9.9465000000000003</v>
      </c>
      <c r="M137" s="101"/>
      <c r="N137" s="1">
        <v>8.07</v>
      </c>
      <c r="O137" s="1">
        <v>3.49</v>
      </c>
      <c r="P137" s="1"/>
      <c r="Q137" s="2">
        <f t="shared" si="29"/>
        <v>28.164300000000004</v>
      </c>
    </row>
    <row r="138" spans="1:17" x14ac:dyDescent="0.25">
      <c r="A138" s="106"/>
      <c r="B138" s="34">
        <v>0.3</v>
      </c>
      <c r="C138" s="1">
        <v>3.49</v>
      </c>
      <c r="D138" s="1"/>
      <c r="E138" s="1">
        <f t="shared" si="30"/>
        <v>1.0469999999999999</v>
      </c>
      <c r="F138" s="25"/>
      <c r="G138" s="112"/>
      <c r="H138" s="3">
        <v>0.4</v>
      </c>
      <c r="I138" s="1">
        <v>3.49</v>
      </c>
      <c r="J138" s="25"/>
      <c r="K138" s="56">
        <f t="shared" si="28"/>
        <v>1.3960000000000001</v>
      </c>
      <c r="M138" s="101"/>
      <c r="N138" s="1">
        <v>5.13</v>
      </c>
      <c r="O138" s="1">
        <v>3.49</v>
      </c>
      <c r="P138" s="1">
        <f>0.8*2.15</f>
        <v>1.72</v>
      </c>
      <c r="Q138" s="2">
        <f t="shared" ref="Q138:Q145" si="31">(N138*O138)-P138</f>
        <v>16.183700000000002</v>
      </c>
    </row>
    <row r="139" spans="1:17" x14ac:dyDescent="0.25">
      <c r="A139" s="106"/>
      <c r="B139" s="34">
        <v>1.58</v>
      </c>
      <c r="C139" s="1">
        <v>3.49</v>
      </c>
      <c r="D139" s="1">
        <f>1*0.6</f>
        <v>0.6</v>
      </c>
      <c r="E139" s="1">
        <f t="shared" si="30"/>
        <v>4.914200000000001</v>
      </c>
      <c r="F139" s="25"/>
      <c r="G139" s="113"/>
      <c r="H139" s="1">
        <v>2.85</v>
      </c>
      <c r="I139" s="1">
        <v>3.49</v>
      </c>
      <c r="J139" s="1"/>
      <c r="K139" s="51">
        <f>(H139*I139)-J139</f>
        <v>9.9465000000000003</v>
      </c>
      <c r="M139" s="101"/>
      <c r="N139" s="4">
        <v>0.6</v>
      </c>
      <c r="O139" s="1">
        <v>3.49</v>
      </c>
      <c r="P139" s="1"/>
      <c r="Q139" s="2">
        <f t="shared" si="31"/>
        <v>2.0939999999999999</v>
      </c>
    </row>
    <row r="140" spans="1:17" x14ac:dyDescent="0.25">
      <c r="A140" s="57" t="s">
        <v>38</v>
      </c>
      <c r="B140" s="18"/>
      <c r="C140" s="18"/>
      <c r="D140" s="18"/>
      <c r="E140" s="43">
        <f>SUM(E137:E139)</f>
        <v>7.0082000000000004</v>
      </c>
      <c r="F140" s="25"/>
      <c r="G140" s="18" t="s">
        <v>38</v>
      </c>
      <c r="H140" s="18"/>
      <c r="I140" s="18"/>
      <c r="J140" s="18"/>
      <c r="K140" s="58">
        <f>SUM(K135:K139)</f>
        <v>33.853000000000002</v>
      </c>
      <c r="M140" s="101"/>
      <c r="N140" s="4">
        <f>1.4+1.9</f>
        <v>3.3</v>
      </c>
      <c r="O140" s="1">
        <v>3.49</v>
      </c>
      <c r="P140" s="1">
        <f>1.9*2.5</f>
        <v>4.75</v>
      </c>
      <c r="Q140" s="2">
        <f t="shared" si="31"/>
        <v>6.7669999999999995</v>
      </c>
    </row>
    <row r="141" spans="1:17" ht="15.75" thickBot="1" x14ac:dyDescent="0.3">
      <c r="A141" s="59"/>
      <c r="B141" s="25"/>
      <c r="C141" s="25"/>
      <c r="D141" s="25"/>
      <c r="E141" s="25"/>
      <c r="F141" s="25"/>
      <c r="G141" s="25"/>
      <c r="H141" s="25"/>
      <c r="I141" s="25"/>
      <c r="J141" s="25"/>
      <c r="K141" s="60"/>
      <c r="M141" s="101"/>
      <c r="N141" s="4">
        <v>5.36</v>
      </c>
      <c r="O141" s="1">
        <v>3.49</v>
      </c>
      <c r="P141" s="1">
        <f>2.77*2.25</f>
        <v>6.2324999999999999</v>
      </c>
      <c r="Q141" s="2">
        <f t="shared" si="31"/>
        <v>12.473900000000002</v>
      </c>
    </row>
    <row r="142" spans="1:17" ht="15.75" thickBot="1" x14ac:dyDescent="0.3">
      <c r="A142" s="26" t="s">
        <v>31</v>
      </c>
      <c r="B142" s="27"/>
      <c r="C142" s="27"/>
      <c r="D142" s="27"/>
      <c r="E142" s="32">
        <f>E132+K129</f>
        <v>122.82860000000002</v>
      </c>
      <c r="F142" s="25"/>
      <c r="G142" s="71" t="s">
        <v>40</v>
      </c>
      <c r="H142" s="77">
        <f>E119+E124+E126+E130+K122+K127</f>
        <v>15.59</v>
      </c>
      <c r="I142" s="77"/>
      <c r="J142" s="74" t="s">
        <v>41</v>
      </c>
      <c r="K142" s="80">
        <f>E118+E120+E121+E122+E123+E125+E127+E128+E129+E131+K118+K119+K120+K121+K123+K124+K125+K126+K128</f>
        <v>107.23860000000002</v>
      </c>
      <c r="M142" s="101"/>
      <c r="N142" s="4">
        <v>6.11</v>
      </c>
      <c r="O142" s="1">
        <v>3.49</v>
      </c>
      <c r="P142" s="1">
        <f>1.8*2.5</f>
        <v>4.5</v>
      </c>
      <c r="Q142" s="2">
        <f t="shared" si="31"/>
        <v>16.823900000000002</v>
      </c>
    </row>
    <row r="143" spans="1:17" ht="15.75" thickBot="1" x14ac:dyDescent="0.3">
      <c r="A143" s="38" t="s">
        <v>32</v>
      </c>
      <c r="B143" s="39"/>
      <c r="C143" s="39"/>
      <c r="D143" s="39"/>
      <c r="E143" s="41">
        <f>E136+K134</f>
        <v>57.024500000000003</v>
      </c>
      <c r="F143" s="25"/>
      <c r="G143" s="72" t="s">
        <v>40</v>
      </c>
      <c r="H143" s="78">
        <f>E135+K132+K133</f>
        <v>26.521899999999995</v>
      </c>
      <c r="I143" s="78"/>
      <c r="J143" s="75" t="s">
        <v>41</v>
      </c>
      <c r="K143" s="81">
        <f>E133+E134+K130+K131</f>
        <v>30.502600000000005</v>
      </c>
      <c r="M143" s="101"/>
      <c r="N143" s="4">
        <v>6.24</v>
      </c>
      <c r="O143" s="1">
        <v>3.49</v>
      </c>
      <c r="P143" s="1">
        <f>(2.7+0.9)*2.5</f>
        <v>9</v>
      </c>
      <c r="Q143" s="2">
        <f t="shared" si="31"/>
        <v>12.777600000000003</v>
      </c>
    </row>
    <row r="144" spans="1:17" ht="15.75" thickBot="1" x14ac:dyDescent="0.3">
      <c r="A144" s="29" t="s">
        <v>33</v>
      </c>
      <c r="B144" s="30"/>
      <c r="C144" s="30"/>
      <c r="D144" s="30"/>
      <c r="E144" s="42">
        <f>E140+K140</f>
        <v>40.861200000000004</v>
      </c>
      <c r="F144" s="61"/>
      <c r="G144" s="73" t="s">
        <v>40</v>
      </c>
      <c r="H144" s="79">
        <f>E139</f>
        <v>4.914200000000001</v>
      </c>
      <c r="I144" s="79"/>
      <c r="J144" s="76" t="s">
        <v>41</v>
      </c>
      <c r="K144" s="82">
        <f>E137+E138+K135+K136+K137+K138+K139</f>
        <v>35.947000000000003</v>
      </c>
      <c r="M144" s="101"/>
      <c r="N144" s="4">
        <v>6.09</v>
      </c>
      <c r="O144" s="1">
        <v>3.49</v>
      </c>
      <c r="P144" s="1"/>
      <c r="Q144" s="2">
        <f t="shared" si="31"/>
        <v>21.254100000000001</v>
      </c>
    </row>
    <row r="145" spans="1:19" x14ac:dyDescent="0.25">
      <c r="M145" s="101"/>
      <c r="N145" s="4">
        <v>4.4400000000000004</v>
      </c>
      <c r="O145" s="1">
        <v>3.49</v>
      </c>
      <c r="P145" s="1"/>
      <c r="Q145" s="2">
        <f t="shared" si="31"/>
        <v>15.495600000000003</v>
      </c>
    </row>
    <row r="146" spans="1:19" ht="15.75" thickBot="1" x14ac:dyDescent="0.3">
      <c r="M146" s="95" t="s">
        <v>45</v>
      </c>
      <c r="N146" s="93"/>
      <c r="O146" s="93"/>
      <c r="P146" s="93"/>
      <c r="Q146" s="100">
        <f>SUM(Q135:Q145)</f>
        <v>150.0076</v>
      </c>
      <c r="R146" s="118" t="s">
        <v>53</v>
      </c>
      <c r="S146" s="119">
        <f>Q119+Q120+Q126+Q132+Q138+Q140+Q141+Q142+Q143</f>
        <v>98.865400000000022</v>
      </c>
    </row>
    <row r="147" spans="1:19" ht="15.75" thickBot="1" x14ac:dyDescent="0.3">
      <c r="A147" s="26" t="s">
        <v>34</v>
      </c>
      <c r="B147" s="27"/>
      <c r="C147" s="27"/>
      <c r="D147" s="27"/>
      <c r="E147" s="32">
        <f>SUM(E142,E110,E79,E46)</f>
        <v>470.18940000000003</v>
      </c>
      <c r="G147" s="71" t="s">
        <v>40</v>
      </c>
      <c r="H147" s="77">
        <f>H46+H79+H110+H142</f>
        <v>59.94</v>
      </c>
      <c r="I147" s="77"/>
      <c r="J147" s="74" t="s">
        <v>41</v>
      </c>
      <c r="K147" s="80">
        <f>K46+K79+K110+K142</f>
        <v>410.24940000000004</v>
      </c>
      <c r="M147" s="96" t="s">
        <v>49</v>
      </c>
      <c r="N147" s="97"/>
      <c r="O147" s="97"/>
      <c r="P147" s="97"/>
      <c r="Q147" s="98">
        <f>SUM(Q146,Q134)</f>
        <v>307.74189999999999</v>
      </c>
      <c r="R147" s="118" t="s">
        <v>52</v>
      </c>
      <c r="S147" s="119">
        <f>Q118+Q121+Q122+Q123+Q124+Q125+Q127+Q128+Q129+Q130+Q131+Q135+Q136+Q137+Q139+Q144+Q145</f>
        <v>208.87649999999999</v>
      </c>
    </row>
    <row r="148" spans="1:19" ht="15.75" thickBot="1" x14ac:dyDescent="0.3">
      <c r="A148" s="38" t="s">
        <v>35</v>
      </c>
      <c r="B148" s="39"/>
      <c r="C148" s="39"/>
      <c r="D148" s="39"/>
      <c r="E148" s="41">
        <f>SUM(E143,E111,E80,E47)</f>
        <v>211.43639999999999</v>
      </c>
      <c r="G148" s="83" t="s">
        <v>40</v>
      </c>
      <c r="H148" s="84">
        <f>H47+H80+H111+H143</f>
        <v>86.866799999999984</v>
      </c>
      <c r="I148" s="84"/>
      <c r="J148" s="85" t="s">
        <v>41</v>
      </c>
      <c r="K148" s="86">
        <f>K47+K80+K111+K143</f>
        <v>124.56960000000001</v>
      </c>
    </row>
    <row r="149" spans="1:19" ht="15.75" thickBot="1" x14ac:dyDescent="0.3">
      <c r="A149" s="29" t="s">
        <v>36</v>
      </c>
      <c r="B149" s="30"/>
      <c r="C149" s="30"/>
      <c r="D149" s="30"/>
      <c r="E149" s="42">
        <f>SUM(E144,E112,E81,E48)</f>
        <v>124.72320000000001</v>
      </c>
      <c r="G149" s="87" t="s">
        <v>40</v>
      </c>
      <c r="H149" s="88">
        <f>H48+H81+H112+H144</f>
        <v>14.189600000000002</v>
      </c>
      <c r="I149" s="88"/>
      <c r="J149" s="89" t="s">
        <v>41</v>
      </c>
      <c r="K149" s="90">
        <f>K48+K81+K112+K144</f>
        <v>110.53360000000001</v>
      </c>
      <c r="M149" s="96" t="s">
        <v>50</v>
      </c>
      <c r="N149" s="97"/>
      <c r="O149" s="97"/>
      <c r="P149" s="97"/>
      <c r="Q149" s="98">
        <f>SUM(Q147,Q113,Q81,K20)</f>
        <v>907.35089999999991</v>
      </c>
    </row>
    <row r="150" spans="1:19" x14ac:dyDescent="0.25">
      <c r="M150" s="120" t="s">
        <v>54</v>
      </c>
      <c r="N150" s="120"/>
      <c r="O150" s="120"/>
      <c r="P150" s="120"/>
      <c r="Q150" s="121">
        <f>H22+Q82+Q114+S146</f>
        <v>250.43390000000002</v>
      </c>
    </row>
    <row r="151" spans="1:19" x14ac:dyDescent="0.25">
      <c r="M151" s="120" t="s">
        <v>55</v>
      </c>
      <c r="N151" s="120"/>
      <c r="O151" s="120"/>
      <c r="P151" s="120"/>
      <c r="Q151" s="121">
        <f>H23+Q83+Q115+S147</f>
        <v>656.91700000000003</v>
      </c>
    </row>
  </sheetData>
  <mergeCells count="31">
    <mergeCell ref="G85:G95"/>
    <mergeCell ref="G118:G128"/>
    <mergeCell ref="G97:G100"/>
    <mergeCell ref="G102:G106"/>
    <mergeCell ref="A5:A16"/>
    <mergeCell ref="A18:A19"/>
    <mergeCell ref="A21:A24"/>
    <mergeCell ref="A29:A35"/>
    <mergeCell ref="G53:G63"/>
    <mergeCell ref="A38:A43"/>
    <mergeCell ref="G5:G13"/>
    <mergeCell ref="G15:G18"/>
    <mergeCell ref="G130:G133"/>
    <mergeCell ref="G135:G139"/>
    <mergeCell ref="A137:A139"/>
    <mergeCell ref="A72:A74"/>
    <mergeCell ref="G65:G68"/>
    <mergeCell ref="G70:G74"/>
    <mergeCell ref="A53:A66"/>
    <mergeCell ref="A68:A70"/>
    <mergeCell ref="A85:A98"/>
    <mergeCell ref="A100:A102"/>
    <mergeCell ref="A118:A131"/>
    <mergeCell ref="A133:A135"/>
    <mergeCell ref="A104:A106"/>
    <mergeCell ref="M135:M145"/>
    <mergeCell ref="M85:M100"/>
    <mergeCell ref="M102:M111"/>
    <mergeCell ref="M118:M133"/>
    <mergeCell ref="M53:M68"/>
    <mergeCell ref="M70:M79"/>
  </mergeCells>
  <pageMargins left="0.511811024" right="0.511811024" top="0.78740157499999996" bottom="0.78740157499999996" header="0.31496062000000002" footer="0.3149606200000000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PROCEMPA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Isabela Belem Meneghello</dc:creator>
  <cp:lastModifiedBy>Andrea Regina Vieira Honaiser</cp:lastModifiedBy>
  <cp:lastPrinted>2023-04-03T13:46:14Z</cp:lastPrinted>
  <dcterms:created xsi:type="dcterms:W3CDTF">2023-03-31T12:33:31Z</dcterms:created>
  <dcterms:modified xsi:type="dcterms:W3CDTF">2023-04-03T17:38:06Z</dcterms:modified>
</cp:coreProperties>
</file>